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all Personal\RALLY\Borders 23 24\Results\"/>
    </mc:Choice>
  </mc:AlternateContent>
  <xr:revisionPtr revIDLastSave="0" documentId="13_ncr:1_{FE136E1C-8FD5-47AC-86A0-8B991A733149}" xr6:coauthVersionLast="47" xr6:coauthVersionMax="47" xr10:uidLastSave="{00000000-0000-0000-0000-000000000000}"/>
  <bookViews>
    <workbookView xWindow="15" yWindow="15" windowWidth="20460" windowHeight="10890" xr2:uid="{00000000-000D-0000-FFFF-FFFF00000000}"/>
  </bookViews>
  <sheets>
    <sheet name="Summary" sheetId="7" r:id="rId1"/>
    <sheet name="Overall" sheetId="1" state="hidden" r:id="rId2"/>
    <sheet name="Timecard 1a" sheetId="2" r:id="rId3"/>
    <sheet name="Timecard 1b" sheetId="3" r:id="rId4"/>
    <sheet name="Timecard 1c" sheetId="6" r:id="rId5"/>
    <sheet name="Timecard 2" sheetId="5" r:id="rId6"/>
    <sheet name="Timecard 3" sheetId="4" r:id="rId7"/>
    <sheet name="Tests" sheetId="10" state="hidden" r:id="rId8"/>
    <sheet name="Seeded entry" sheetId="9" state="hidden" r:id="rId9"/>
  </sheets>
  <definedNames>
    <definedName name="_xlnm.Print_Area" localSheetId="1">Overall!$B$1:$R$27</definedName>
    <definedName name="_xlnm.Print_Area" localSheetId="0">Summary!$A$1:$M$45</definedName>
    <definedName name="_xlnm.Print_Area" localSheetId="7">Tests!#REF!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C11" i="4"/>
  <c r="C11" i="5"/>
  <c r="AM10" i="6"/>
  <c r="AD10" i="6"/>
  <c r="U10" i="6"/>
  <c r="L10" i="6"/>
  <c r="AF20" i="3"/>
  <c r="AF19" i="3"/>
  <c r="AF18" i="3"/>
  <c r="AF17" i="3"/>
  <c r="AF16" i="3"/>
  <c r="AF14" i="3"/>
  <c r="AF13" i="3"/>
  <c r="AF12" i="3"/>
  <c r="AF11" i="3"/>
  <c r="AF10" i="3"/>
  <c r="AF9" i="3"/>
  <c r="AF8" i="3"/>
  <c r="AF7" i="3"/>
  <c r="AF6" i="3"/>
  <c r="AF5" i="3"/>
  <c r="AF4" i="3"/>
  <c r="AD10" i="3"/>
  <c r="U10" i="3"/>
  <c r="L10" i="3"/>
  <c r="C10" i="3"/>
  <c r="AF10" i="2"/>
  <c r="AE10" i="2"/>
  <c r="AD10" i="2"/>
  <c r="AB10" i="2"/>
  <c r="S10" i="2"/>
  <c r="S9" i="2"/>
  <c r="U10" i="2"/>
  <c r="L10" i="2"/>
  <c r="J10" i="2"/>
  <c r="C10" i="2"/>
  <c r="C16" i="1" s="1"/>
  <c r="L7" i="2"/>
  <c r="AB16" i="6"/>
  <c r="P4" i="6"/>
  <c r="W5" i="6"/>
  <c r="W6" i="6" s="1"/>
  <c r="W7" i="6" s="1"/>
  <c r="W8" i="6" s="1"/>
  <c r="W13" i="6" s="1"/>
  <c r="N5" i="6"/>
  <c r="N7" i="6" s="1"/>
  <c r="N13" i="6" s="1"/>
  <c r="E5" i="6"/>
  <c r="E7" i="6" s="1"/>
  <c r="E8" i="6" s="1"/>
  <c r="E13" i="6" s="1"/>
  <c r="E18" i="6" s="1"/>
  <c r="W5" i="3"/>
  <c r="W6" i="3" s="1"/>
  <c r="W7" i="3" s="1"/>
  <c r="W8" i="3" s="1"/>
  <c r="W13" i="3" s="1"/>
  <c r="N5" i="3"/>
  <c r="N6" i="3" s="1"/>
  <c r="N7" i="3" s="1"/>
  <c r="N13" i="3" s="1"/>
  <c r="E5" i="3"/>
  <c r="E6" i="3" s="1"/>
  <c r="E8" i="3" s="1"/>
  <c r="E13" i="3" s="1"/>
  <c r="W6" i="2"/>
  <c r="W8" i="2" s="1"/>
  <c r="G5" i="3"/>
  <c r="J5" i="3" s="1"/>
  <c r="L5" i="3" s="1"/>
  <c r="M5" i="3"/>
  <c r="P5" i="3" s="1"/>
  <c r="E5" i="2"/>
  <c r="E6" i="2" s="1"/>
  <c r="E8" i="2" s="1"/>
  <c r="E9" i="2" s="1"/>
  <c r="E17" i="2" s="1"/>
  <c r="E20" i="2" s="1"/>
  <c r="D27" i="1"/>
  <c r="D26" i="1"/>
  <c r="D25" i="1"/>
  <c r="D24" i="1"/>
  <c r="D23" i="1"/>
  <c r="D22" i="1"/>
  <c r="D21" i="1"/>
  <c r="D19" i="1"/>
  <c r="D18" i="1"/>
  <c r="D17" i="1"/>
  <c r="D15" i="1"/>
  <c r="D14" i="1"/>
  <c r="D13" i="1"/>
  <c r="D12" i="1"/>
  <c r="D11" i="1"/>
  <c r="D10" i="1"/>
  <c r="C14" i="4"/>
  <c r="C13" i="4"/>
  <c r="C12" i="4"/>
  <c r="C10" i="4"/>
  <c r="C9" i="4"/>
  <c r="C8" i="4"/>
  <c r="C7" i="4"/>
  <c r="C6" i="4"/>
  <c r="C5" i="4"/>
  <c r="C21" i="5"/>
  <c r="C20" i="5"/>
  <c r="C19" i="5"/>
  <c r="C18" i="5"/>
  <c r="C17" i="5"/>
  <c r="C16" i="5"/>
  <c r="C14" i="5"/>
  <c r="C13" i="5"/>
  <c r="C12" i="5"/>
  <c r="C10" i="5"/>
  <c r="C9" i="5"/>
  <c r="C8" i="5"/>
  <c r="C7" i="5"/>
  <c r="C6" i="5"/>
  <c r="C5" i="5"/>
  <c r="C20" i="6"/>
  <c r="C19" i="6"/>
  <c r="C18" i="6"/>
  <c r="C17" i="6"/>
  <c r="C16" i="6"/>
  <c r="C14" i="6"/>
  <c r="C13" i="6"/>
  <c r="C12" i="6"/>
  <c r="C11" i="6"/>
  <c r="C10" i="6"/>
  <c r="C9" i="6"/>
  <c r="C8" i="6"/>
  <c r="C7" i="6"/>
  <c r="C6" i="6"/>
  <c r="C5" i="6"/>
  <c r="C4" i="6"/>
  <c r="C20" i="3"/>
  <c r="C19" i="3"/>
  <c r="C18" i="3"/>
  <c r="C17" i="3"/>
  <c r="C16" i="3"/>
  <c r="C14" i="3"/>
  <c r="C13" i="3"/>
  <c r="C12" i="3"/>
  <c r="C11" i="3"/>
  <c r="C9" i="3"/>
  <c r="C8" i="3"/>
  <c r="C7" i="3"/>
  <c r="C6" i="3"/>
  <c r="C5" i="3"/>
  <c r="C4" i="3"/>
  <c r="C20" i="2"/>
  <c r="C19" i="2"/>
  <c r="C26" i="1" s="1"/>
  <c r="C18" i="2"/>
  <c r="C25" i="1" s="1"/>
  <c r="C17" i="2"/>
  <c r="C16" i="2"/>
  <c r="C23" i="1" s="1"/>
  <c r="C14" i="2"/>
  <c r="C13" i="2"/>
  <c r="C12" i="2"/>
  <c r="C11" i="2"/>
  <c r="C9" i="2"/>
  <c r="C8" i="2"/>
  <c r="C7" i="2"/>
  <c r="C6" i="2"/>
  <c r="C5" i="2"/>
  <c r="C4" i="2"/>
  <c r="Q14" i="4"/>
  <c r="P14" i="4"/>
  <c r="K19" i="1" s="1"/>
  <c r="Q13" i="4"/>
  <c r="L18" i="1" s="1"/>
  <c r="P13" i="4"/>
  <c r="K18" i="1" s="1"/>
  <c r="Q12" i="4"/>
  <c r="P12" i="4"/>
  <c r="K17" i="1" s="1"/>
  <c r="Q10" i="4"/>
  <c r="L15" i="1" s="1"/>
  <c r="P10" i="4"/>
  <c r="K15" i="1" s="1"/>
  <c r="Q9" i="4"/>
  <c r="L14" i="1" s="1"/>
  <c r="P9" i="4"/>
  <c r="K14" i="1" s="1"/>
  <c r="Q8" i="4"/>
  <c r="L13" i="1" s="1"/>
  <c r="P8" i="4"/>
  <c r="K13" i="1" s="1"/>
  <c r="L12" i="1"/>
  <c r="Q6" i="4"/>
  <c r="P6" i="4"/>
  <c r="K11" i="1" s="1"/>
  <c r="Q5" i="4"/>
  <c r="P5" i="4"/>
  <c r="L19" i="1"/>
  <c r="L17" i="1"/>
  <c r="K12" i="1"/>
  <c r="L11" i="1"/>
  <c r="L10" i="1"/>
  <c r="K10" i="1"/>
  <c r="AA19" i="5"/>
  <c r="J25" i="1" s="1"/>
  <c r="Z19" i="5"/>
  <c r="I25" i="1" s="1"/>
  <c r="AA17" i="5"/>
  <c r="J23" i="1" s="1"/>
  <c r="Z17" i="5"/>
  <c r="I23" i="1" s="1"/>
  <c r="J22" i="1"/>
  <c r="N22" i="1" s="1"/>
  <c r="I22" i="1"/>
  <c r="J21" i="1"/>
  <c r="AA14" i="5"/>
  <c r="J19" i="1" s="1"/>
  <c r="Z14" i="5"/>
  <c r="I19" i="1" s="1"/>
  <c r="AA13" i="5"/>
  <c r="J18" i="1" s="1"/>
  <c r="Z13" i="5"/>
  <c r="I18" i="1" s="1"/>
  <c r="AA12" i="5"/>
  <c r="J17" i="1" s="1"/>
  <c r="Z12" i="5"/>
  <c r="I17" i="1" s="1"/>
  <c r="AA10" i="5"/>
  <c r="J15" i="1" s="1"/>
  <c r="Z10" i="5"/>
  <c r="I15" i="1" s="1"/>
  <c r="AA9" i="5"/>
  <c r="J14" i="1" s="1"/>
  <c r="Z9" i="5"/>
  <c r="I14" i="1" s="1"/>
  <c r="AA8" i="5"/>
  <c r="J13" i="1" s="1"/>
  <c r="Z8" i="5"/>
  <c r="I13" i="1" s="1"/>
  <c r="AA7" i="5"/>
  <c r="J12" i="1" s="1"/>
  <c r="Z7" i="5"/>
  <c r="I12" i="1" s="1"/>
  <c r="AA6" i="5"/>
  <c r="J11" i="1" s="1"/>
  <c r="Z6" i="5"/>
  <c r="I11" i="1" s="1"/>
  <c r="AA5" i="5"/>
  <c r="J10" i="1" s="1"/>
  <c r="Z5" i="5"/>
  <c r="I10" i="1" s="1"/>
  <c r="C27" i="1"/>
  <c r="AE5" i="6"/>
  <c r="AH5" i="6" s="1"/>
  <c r="AK4" i="6"/>
  <c r="AM4" i="6" s="1"/>
  <c r="V5" i="6"/>
  <c r="V6" i="6" s="1"/>
  <c r="M5" i="6"/>
  <c r="P5" i="6" s="1"/>
  <c r="D5" i="6"/>
  <c r="G5" i="6" s="1"/>
  <c r="Y4" i="6"/>
  <c r="AB4" i="6" s="1"/>
  <c r="AD4" i="6" s="1"/>
  <c r="S4" i="6"/>
  <c r="U4" i="6" s="1"/>
  <c r="G4" i="6"/>
  <c r="J4" i="6" s="1"/>
  <c r="L4" i="6" s="1"/>
  <c r="V5" i="3"/>
  <c r="V6" i="3" s="1"/>
  <c r="S5" i="3"/>
  <c r="U5" i="3" s="1"/>
  <c r="D5" i="3"/>
  <c r="Y4" i="3"/>
  <c r="AB4" i="3" s="1"/>
  <c r="AD4" i="3" s="1"/>
  <c r="P4" i="3"/>
  <c r="S4" i="3" s="1"/>
  <c r="U4" i="3" s="1"/>
  <c r="G4" i="3"/>
  <c r="J4" i="3" s="1"/>
  <c r="L4" i="3" s="1"/>
  <c r="V5" i="2"/>
  <c r="Y5" i="2" s="1"/>
  <c r="AB5" i="2" s="1"/>
  <c r="AD5" i="2" s="1"/>
  <c r="Y4" i="2"/>
  <c r="AB4" i="2" s="1"/>
  <c r="AD4" i="2" s="1"/>
  <c r="M5" i="2"/>
  <c r="M6" i="2" s="1"/>
  <c r="P4" i="2"/>
  <c r="S4" i="2" s="1"/>
  <c r="U4" i="2" s="1"/>
  <c r="G4" i="2"/>
  <c r="J4" i="2" s="1"/>
  <c r="L4" i="2" s="1"/>
  <c r="D5" i="2"/>
  <c r="D6" i="2" s="1"/>
  <c r="D8" i="2" s="1"/>
  <c r="D9" i="2" s="1"/>
  <c r="D12" i="2" s="1"/>
  <c r="G12" i="2" s="1"/>
  <c r="AN10" i="6" l="1"/>
  <c r="AE10" i="3"/>
  <c r="AK5" i="6"/>
  <c r="AM5" i="6" s="1"/>
  <c r="S5" i="6"/>
  <c r="U5" i="6" s="1"/>
  <c r="J5" i="6"/>
  <c r="L5" i="6" s="1"/>
  <c r="S7" i="2"/>
  <c r="U7" i="2" s="1"/>
  <c r="J12" i="2"/>
  <c r="L12" i="2" s="1"/>
  <c r="N12" i="1"/>
  <c r="N15" i="1"/>
  <c r="L17" i="7" s="1"/>
  <c r="N19" i="1"/>
  <c r="L13" i="7" s="1"/>
  <c r="N11" i="1"/>
  <c r="L12" i="7" s="1"/>
  <c r="N13" i="1"/>
  <c r="L14" i="7" s="1"/>
  <c r="N17" i="1"/>
  <c r="L18" i="7" s="1"/>
  <c r="D6" i="6"/>
  <c r="D7" i="6" s="1"/>
  <c r="G7" i="6" s="1"/>
  <c r="J7" i="6" s="1"/>
  <c r="L7" i="6" s="1"/>
  <c r="AE4" i="2"/>
  <c r="E10" i="1" s="1"/>
  <c r="C24" i="1"/>
  <c r="AN4" i="6"/>
  <c r="G10" i="1" s="1"/>
  <c r="M6" i="6"/>
  <c r="N18" i="1"/>
  <c r="L16" i="7" s="1"/>
  <c r="N14" i="1"/>
  <c r="L15" i="7" s="1"/>
  <c r="N23" i="1"/>
  <c r="L24" i="7" s="1"/>
  <c r="N25" i="1"/>
  <c r="L25" i="7" s="1"/>
  <c r="AE6" i="6"/>
  <c r="Y6" i="6"/>
  <c r="AB6" i="6" s="1"/>
  <c r="AD6" i="6" s="1"/>
  <c r="V7" i="6"/>
  <c r="Y5" i="6"/>
  <c r="AB5" i="6" s="1"/>
  <c r="AD5" i="6" s="1"/>
  <c r="D6" i="3"/>
  <c r="G7" i="3" s="1"/>
  <c r="J7" i="3" s="1"/>
  <c r="L7" i="3" s="1"/>
  <c r="M6" i="3"/>
  <c r="AE4" i="3"/>
  <c r="F10" i="1" s="1"/>
  <c r="Y6" i="3"/>
  <c r="AB6" i="3" s="1"/>
  <c r="AD6" i="3" s="1"/>
  <c r="V7" i="3"/>
  <c r="D8" i="3"/>
  <c r="Y5" i="3"/>
  <c r="AB5" i="3" s="1"/>
  <c r="AD5" i="3" s="1"/>
  <c r="AE5" i="3" s="1"/>
  <c r="F11" i="1" s="1"/>
  <c r="G6" i="3"/>
  <c r="J6" i="3" s="1"/>
  <c r="L6" i="3" s="1"/>
  <c r="V6" i="2"/>
  <c r="V7" i="2" s="1"/>
  <c r="Y7" i="2" s="1"/>
  <c r="M7" i="2"/>
  <c r="P7" i="2" s="1"/>
  <c r="P6" i="2"/>
  <c r="S6" i="2" s="1"/>
  <c r="U6" i="2" s="1"/>
  <c r="P5" i="2"/>
  <c r="S5" i="2" s="1"/>
  <c r="U5" i="2" s="1"/>
  <c r="G8" i="2"/>
  <c r="J8" i="2" s="1"/>
  <c r="L8" i="2" s="1"/>
  <c r="G11" i="2"/>
  <c r="J11" i="2" s="1"/>
  <c r="L11" i="2" s="1"/>
  <c r="G7" i="2"/>
  <c r="J7" i="2" s="1"/>
  <c r="G5" i="2"/>
  <c r="J5" i="2" s="1"/>
  <c r="L5" i="2" s="1"/>
  <c r="J6" i="2"/>
  <c r="L6" i="2" s="1"/>
  <c r="G9" i="2"/>
  <c r="J9" i="2" s="1"/>
  <c r="L9" i="2" s="1"/>
  <c r="D13" i="2"/>
  <c r="G6" i="6" l="1"/>
  <c r="J6" i="6" s="1"/>
  <c r="L6" i="6" s="1"/>
  <c r="D8" i="6"/>
  <c r="AN5" i="6"/>
  <c r="P6" i="6"/>
  <c r="S6" i="6" s="1"/>
  <c r="U6" i="6" s="1"/>
  <c r="M7" i="6"/>
  <c r="AE5" i="2"/>
  <c r="E11" i="1" s="1"/>
  <c r="AE7" i="6"/>
  <c r="AH6" i="6"/>
  <c r="AK6" i="6" s="1"/>
  <c r="AM6" i="6" s="1"/>
  <c r="G8" i="6"/>
  <c r="J8" i="6" s="1"/>
  <c r="L8" i="6" s="1"/>
  <c r="D9" i="6"/>
  <c r="V8" i="6"/>
  <c r="Y7" i="6"/>
  <c r="AB7" i="6" s="1"/>
  <c r="AD7" i="6" s="1"/>
  <c r="P6" i="3"/>
  <c r="S6" i="3" s="1"/>
  <c r="U6" i="3" s="1"/>
  <c r="AE6" i="3" s="1"/>
  <c r="F12" i="1" s="1"/>
  <c r="M7" i="3"/>
  <c r="D9" i="3"/>
  <c r="G8" i="3"/>
  <c r="J8" i="3" s="1"/>
  <c r="L8" i="3" s="1"/>
  <c r="V8" i="3"/>
  <c r="Y7" i="3"/>
  <c r="AB7" i="3" s="1"/>
  <c r="AD7" i="3" s="1"/>
  <c r="Y6" i="2"/>
  <c r="AB6" i="2" s="1"/>
  <c r="AD6" i="2" s="1"/>
  <c r="AE6" i="2" s="1"/>
  <c r="E12" i="1" s="1"/>
  <c r="M8" i="2"/>
  <c r="D14" i="2"/>
  <c r="G13" i="2"/>
  <c r="J13" i="2" s="1"/>
  <c r="L13" i="2" s="1"/>
  <c r="C21" i="1"/>
  <c r="C19" i="1"/>
  <c r="C18" i="1"/>
  <c r="C17" i="1"/>
  <c r="C15" i="1"/>
  <c r="C14" i="1"/>
  <c r="C13" i="1"/>
  <c r="C12" i="1"/>
  <c r="C11" i="1"/>
  <c r="C10" i="1"/>
  <c r="G11" i="1" l="1"/>
  <c r="H11" i="1" s="1"/>
  <c r="AN6" i="6"/>
  <c r="P7" i="6"/>
  <c r="S7" i="6" s="1"/>
  <c r="U7" i="6" s="1"/>
  <c r="M8" i="6"/>
  <c r="AH7" i="6"/>
  <c r="AK7" i="6" s="1"/>
  <c r="AM7" i="6" s="1"/>
  <c r="AE8" i="6"/>
  <c r="Y8" i="6"/>
  <c r="AB8" i="6" s="1"/>
  <c r="AD8" i="6" s="1"/>
  <c r="G9" i="6"/>
  <c r="J9" i="6" s="1"/>
  <c r="L9" i="6" s="1"/>
  <c r="M8" i="3"/>
  <c r="P7" i="3"/>
  <c r="S7" i="3" s="1"/>
  <c r="U7" i="3" s="1"/>
  <c r="AE7" i="3" s="1"/>
  <c r="F13" i="1" s="1"/>
  <c r="Y8" i="3"/>
  <c r="AB8" i="3" s="1"/>
  <c r="AD8" i="3" s="1"/>
  <c r="V9" i="3"/>
  <c r="G9" i="3"/>
  <c r="J9" i="3" s="1"/>
  <c r="L9" i="3" s="1"/>
  <c r="AB7" i="2"/>
  <c r="AD7" i="2" s="1"/>
  <c r="AE7" i="2" s="1"/>
  <c r="E13" i="1" s="1"/>
  <c r="V8" i="2"/>
  <c r="P8" i="2"/>
  <c r="S8" i="2" s="1"/>
  <c r="U8" i="2" s="1"/>
  <c r="M9" i="2"/>
  <c r="G14" i="2"/>
  <c r="J14" i="2" s="1"/>
  <c r="L14" i="2" s="1"/>
  <c r="M11" i="1" l="1"/>
  <c r="K12" i="7" s="1"/>
  <c r="G12" i="1"/>
  <c r="H12" i="1" s="1"/>
  <c r="M12" i="1"/>
  <c r="AN7" i="6"/>
  <c r="M9" i="6"/>
  <c r="P8" i="6"/>
  <c r="S8" i="6" s="1"/>
  <c r="U8" i="6" s="1"/>
  <c r="AH8" i="6"/>
  <c r="AK8" i="6" s="1"/>
  <c r="AM8" i="6" s="1"/>
  <c r="AE9" i="6"/>
  <c r="Y9" i="6"/>
  <c r="AB9" i="6" s="1"/>
  <c r="AD9" i="6" s="1"/>
  <c r="P8" i="3"/>
  <c r="S8" i="3" s="1"/>
  <c r="U8" i="3" s="1"/>
  <c r="AE8" i="3" s="1"/>
  <c r="F14" i="1" s="1"/>
  <c r="M9" i="3"/>
  <c r="AB9" i="3"/>
  <c r="AD9" i="3" s="1"/>
  <c r="V9" i="2"/>
  <c r="Y8" i="2"/>
  <c r="AB8" i="2" s="1"/>
  <c r="AD8" i="2" s="1"/>
  <c r="AE8" i="2" s="1"/>
  <c r="E14" i="1" s="1"/>
  <c r="P9" i="2"/>
  <c r="U9" i="2" s="1"/>
  <c r="P26" i="1"/>
  <c r="O26" i="1"/>
  <c r="G13" i="1" l="1"/>
  <c r="H13" i="1" s="1"/>
  <c r="M13" i="1"/>
  <c r="K14" i="7" s="1"/>
  <c r="AN8" i="6"/>
  <c r="P9" i="6"/>
  <c r="S9" i="6" s="1"/>
  <c r="U9" i="6" s="1"/>
  <c r="AH9" i="6"/>
  <c r="AK9" i="6" s="1"/>
  <c r="AM9" i="6" s="1"/>
  <c r="G11" i="6"/>
  <c r="J11" i="6" s="1"/>
  <c r="L11" i="6" s="1"/>
  <c r="P9" i="3"/>
  <c r="S9" i="3" s="1"/>
  <c r="U9" i="3" s="1"/>
  <c r="AE9" i="3" s="1"/>
  <c r="F15" i="1" s="1"/>
  <c r="G11" i="3"/>
  <c r="J11" i="3" s="1"/>
  <c r="L11" i="3" s="1"/>
  <c r="AB9" i="2"/>
  <c r="AD9" i="2" s="1"/>
  <c r="AE9" i="2" s="1"/>
  <c r="E15" i="1" s="1"/>
  <c r="M11" i="2"/>
  <c r="D17" i="2"/>
  <c r="D18" i="2" s="1"/>
  <c r="G16" i="2"/>
  <c r="J16" i="2" s="1"/>
  <c r="L16" i="2" s="1"/>
  <c r="N10" i="1"/>
  <c r="L11" i="7" s="1"/>
  <c r="G14" i="1" l="1"/>
  <c r="M14" i="1"/>
  <c r="K15" i="7" s="1"/>
  <c r="H14" i="1"/>
  <c r="AN9" i="6"/>
  <c r="G12" i="6"/>
  <c r="J12" i="6" s="1"/>
  <c r="L12" i="6" s="1"/>
  <c r="D13" i="6"/>
  <c r="Y11" i="6"/>
  <c r="AB11" i="6" s="1"/>
  <c r="AD11" i="6" s="1"/>
  <c r="Y11" i="3"/>
  <c r="AB11" i="3" s="1"/>
  <c r="AD11" i="3" s="1"/>
  <c r="G12" i="3"/>
  <c r="J12" i="3" s="1"/>
  <c r="L12" i="3" s="1"/>
  <c r="D13" i="3"/>
  <c r="G18" i="2"/>
  <c r="J18" i="2" s="1"/>
  <c r="L18" i="2" s="1"/>
  <c r="D19" i="2"/>
  <c r="M10" i="1"/>
  <c r="K11" i="7" s="1"/>
  <c r="M12" i="2"/>
  <c r="P11" i="2"/>
  <c r="S11" i="2" s="1"/>
  <c r="U11" i="2" s="1"/>
  <c r="G17" i="2"/>
  <c r="J17" i="2" s="1"/>
  <c r="L17" i="2" s="1"/>
  <c r="O19" i="1"/>
  <c r="O13" i="1"/>
  <c r="O21" i="1"/>
  <c r="O14" i="1"/>
  <c r="O17" i="1"/>
  <c r="O10" i="1"/>
  <c r="O11" i="1"/>
  <c r="O15" i="1"/>
  <c r="O18" i="1"/>
  <c r="O12" i="1"/>
  <c r="G15" i="1" l="1"/>
  <c r="H15" i="1"/>
  <c r="M15" i="1"/>
  <c r="K17" i="7" s="1"/>
  <c r="P11" i="6"/>
  <c r="S11" i="6" s="1"/>
  <c r="U11" i="6" s="1"/>
  <c r="AH11" i="6"/>
  <c r="AK11" i="6" s="1"/>
  <c r="AM11" i="6" s="1"/>
  <c r="H10" i="1"/>
  <c r="G13" i="6"/>
  <c r="J13" i="6" s="1"/>
  <c r="L13" i="6" s="1"/>
  <c r="D14" i="6"/>
  <c r="V13" i="6"/>
  <c r="Y12" i="6"/>
  <c r="AB12" i="6" s="1"/>
  <c r="AD12" i="6" s="1"/>
  <c r="P11" i="3"/>
  <c r="S11" i="3" s="1"/>
  <c r="U11" i="3" s="1"/>
  <c r="AE11" i="3" s="1"/>
  <c r="F17" i="1" s="1"/>
  <c r="V13" i="3"/>
  <c r="Y12" i="3"/>
  <c r="AB12" i="3" s="1"/>
  <c r="AD12" i="3" s="1"/>
  <c r="G13" i="3"/>
  <c r="J13" i="3" s="1"/>
  <c r="L13" i="3" s="1"/>
  <c r="D14" i="3"/>
  <c r="D20" i="2"/>
  <c r="G19" i="2"/>
  <c r="J19" i="2" s="1"/>
  <c r="L19" i="2" s="1"/>
  <c r="Y11" i="2"/>
  <c r="AB11" i="2" s="1"/>
  <c r="V12" i="2"/>
  <c r="M13" i="2"/>
  <c r="M14" i="2" s="1"/>
  <c r="P12" i="2"/>
  <c r="S12" i="2" s="1"/>
  <c r="U12" i="2" s="1"/>
  <c r="AN11" i="6" l="1"/>
  <c r="P12" i="6"/>
  <c r="S12" i="6" s="1"/>
  <c r="U12" i="6" s="1"/>
  <c r="M13" i="6"/>
  <c r="AE13" i="6"/>
  <c r="AH12" i="6"/>
  <c r="AK12" i="6" s="1"/>
  <c r="AM12" i="6" s="1"/>
  <c r="G14" i="6"/>
  <c r="J14" i="6" s="1"/>
  <c r="L14" i="6" s="1"/>
  <c r="Y13" i="6"/>
  <c r="AB13" i="6" s="1"/>
  <c r="AD13" i="6" s="1"/>
  <c r="P12" i="3"/>
  <c r="S12" i="3" s="1"/>
  <c r="U12" i="3" s="1"/>
  <c r="AE12" i="3" s="1"/>
  <c r="F18" i="1" s="1"/>
  <c r="M13" i="3"/>
  <c r="G14" i="3"/>
  <c r="J14" i="3" s="1"/>
  <c r="L14" i="3" s="1"/>
  <c r="Y13" i="3"/>
  <c r="AB13" i="3" s="1"/>
  <c r="AD13" i="3" s="1"/>
  <c r="AD11" i="2"/>
  <c r="AE11" i="2" s="1"/>
  <c r="G20" i="2"/>
  <c r="J20" i="2" s="1"/>
  <c r="L20" i="2" s="1"/>
  <c r="Y12" i="2"/>
  <c r="AB12" i="2" s="1"/>
  <c r="V13" i="2"/>
  <c r="P13" i="2"/>
  <c r="S13" i="2" s="1"/>
  <c r="U13" i="2" s="1"/>
  <c r="G17" i="1" l="1"/>
  <c r="E17" i="1"/>
  <c r="AN12" i="6"/>
  <c r="P13" i="6"/>
  <c r="S13" i="6" s="1"/>
  <c r="U13" i="6" s="1"/>
  <c r="H17" i="1"/>
  <c r="M17" i="1"/>
  <c r="K18" i="7" s="1"/>
  <c r="AH13" i="6"/>
  <c r="AK13" i="6" s="1"/>
  <c r="AM13" i="6" s="1"/>
  <c r="Y14" i="6"/>
  <c r="AB14" i="6" s="1"/>
  <c r="AD14" i="6" s="1"/>
  <c r="P13" i="3"/>
  <c r="S13" i="3" s="1"/>
  <c r="U13" i="3" s="1"/>
  <c r="AE13" i="3" s="1"/>
  <c r="F19" i="1" s="1"/>
  <c r="M14" i="3"/>
  <c r="Y14" i="3"/>
  <c r="AB14" i="3" s="1"/>
  <c r="AD14" i="3" s="1"/>
  <c r="AD12" i="2"/>
  <c r="AE12" i="2" s="1"/>
  <c r="Y13" i="2"/>
  <c r="AB13" i="2" s="1"/>
  <c r="P14" i="2"/>
  <c r="S14" i="2" s="1"/>
  <c r="U14" i="2" s="1"/>
  <c r="G18" i="1" l="1"/>
  <c r="E18" i="1"/>
  <c r="AN13" i="6"/>
  <c r="P14" i="6"/>
  <c r="S14" i="6" s="1"/>
  <c r="U14" i="6" s="1"/>
  <c r="H18" i="1"/>
  <c r="M18" i="1"/>
  <c r="K16" i="7" s="1"/>
  <c r="AH14" i="6"/>
  <c r="AK14" i="6" s="1"/>
  <c r="AM14" i="6" s="1"/>
  <c r="D17" i="6"/>
  <c r="G16" i="6"/>
  <c r="J16" i="6" s="1"/>
  <c r="L16" i="6" s="1"/>
  <c r="P14" i="3"/>
  <c r="S14" i="3" s="1"/>
  <c r="U14" i="3" s="1"/>
  <c r="AE14" i="3" s="1"/>
  <c r="F21" i="1" s="1"/>
  <c r="D17" i="3"/>
  <c r="G16" i="3"/>
  <c r="J16" i="3" s="1"/>
  <c r="L16" i="3" s="1"/>
  <c r="AD13" i="2"/>
  <c r="AE13" i="2" s="1"/>
  <c r="Y14" i="2"/>
  <c r="AB14" i="2" s="1"/>
  <c r="G19" i="1" l="1"/>
  <c r="E19" i="1"/>
  <c r="AF8" i="2"/>
  <c r="AF7" i="2"/>
  <c r="AF12" i="2"/>
  <c r="AF17" i="2"/>
  <c r="AF11" i="2"/>
  <c r="AF19" i="2"/>
  <c r="AF18" i="2"/>
  <c r="AF6" i="2"/>
  <c r="AF9" i="2"/>
  <c r="AF5" i="2"/>
  <c r="AF4" i="2"/>
  <c r="AF16" i="2"/>
  <c r="AF20" i="2"/>
  <c r="AN14" i="6"/>
  <c r="M19" i="1"/>
  <c r="K13" i="7" s="1"/>
  <c r="H19" i="1"/>
  <c r="G17" i="6"/>
  <c r="J17" i="6" s="1"/>
  <c r="L17" i="6" s="1"/>
  <c r="D18" i="6"/>
  <c r="AD16" i="6"/>
  <c r="V17" i="6"/>
  <c r="F22" i="1"/>
  <c r="G17" i="3"/>
  <c r="J17" i="3" s="1"/>
  <c r="L17" i="3" s="1"/>
  <c r="D18" i="3"/>
  <c r="V17" i="3"/>
  <c r="Y16" i="3"/>
  <c r="AB16" i="3" s="1"/>
  <c r="AD16" i="3" s="1"/>
  <c r="AD14" i="2"/>
  <c r="AE14" i="2" s="1"/>
  <c r="P16" i="2"/>
  <c r="S16" i="2" s="1"/>
  <c r="U16" i="2" s="1"/>
  <c r="M17" i="2"/>
  <c r="G21" i="1" l="1"/>
  <c r="H21" i="1" s="1"/>
  <c r="M21" i="1" s="1"/>
  <c r="E21" i="1"/>
  <c r="AF14" i="2"/>
  <c r="AF13" i="2"/>
  <c r="G22" i="1"/>
  <c r="P16" i="6"/>
  <c r="S16" i="6" s="1"/>
  <c r="U16" i="6" s="1"/>
  <c r="AH16" i="6"/>
  <c r="AK16" i="6" s="1"/>
  <c r="AM16" i="6" s="1"/>
  <c r="V18" i="6"/>
  <c r="Y17" i="6"/>
  <c r="AB17" i="6" s="1"/>
  <c r="AD17" i="6" s="1"/>
  <c r="D19" i="6"/>
  <c r="G18" i="6"/>
  <c r="J18" i="6" s="1"/>
  <c r="L18" i="6" s="1"/>
  <c r="M17" i="3"/>
  <c r="P16" i="3"/>
  <c r="S16" i="3" s="1"/>
  <c r="U16" i="3" s="1"/>
  <c r="AE16" i="3" s="1"/>
  <c r="F23" i="1" s="1"/>
  <c r="D19" i="3"/>
  <c r="G18" i="3"/>
  <c r="J18" i="3" s="1"/>
  <c r="L18" i="3" s="1"/>
  <c r="V18" i="3"/>
  <c r="Y17" i="3"/>
  <c r="AB17" i="3" s="1"/>
  <c r="AD17" i="3" s="1"/>
  <c r="E22" i="1"/>
  <c r="S17" i="2"/>
  <c r="U17" i="2" s="1"/>
  <c r="Y16" i="2"/>
  <c r="AB16" i="2" s="1"/>
  <c r="AD16" i="2" s="1"/>
  <c r="AE16" i="2" s="1"/>
  <c r="E23" i="1" s="1"/>
  <c r="V17" i="2"/>
  <c r="AN16" i="6" l="1"/>
  <c r="P17" i="6"/>
  <c r="S17" i="6" s="1"/>
  <c r="U17" i="6" s="1"/>
  <c r="M18" i="6"/>
  <c r="H22" i="1"/>
  <c r="M22" i="1"/>
  <c r="AE18" i="6"/>
  <c r="AH17" i="6"/>
  <c r="AK17" i="6" s="1"/>
  <c r="AM17" i="6" s="1"/>
  <c r="Y18" i="6"/>
  <c r="AB18" i="6" s="1"/>
  <c r="AD18" i="6" s="1"/>
  <c r="V19" i="6"/>
  <c r="G19" i="6"/>
  <c r="J19" i="6" s="1"/>
  <c r="L19" i="6" s="1"/>
  <c r="D20" i="6"/>
  <c r="P13" i="1"/>
  <c r="S17" i="3"/>
  <c r="U17" i="3" s="1"/>
  <c r="AE17" i="3" s="1"/>
  <c r="F24" i="1" s="1"/>
  <c r="G19" i="3"/>
  <c r="J19" i="3" s="1"/>
  <c r="L19" i="3" s="1"/>
  <c r="D20" i="3"/>
  <c r="P11" i="1"/>
  <c r="Y18" i="3"/>
  <c r="AB18" i="3" s="1"/>
  <c r="AD18" i="3" s="1"/>
  <c r="V19" i="3"/>
  <c r="P14" i="1"/>
  <c r="P21" i="1"/>
  <c r="P10" i="1"/>
  <c r="P15" i="1"/>
  <c r="P18" i="1"/>
  <c r="P17" i="1"/>
  <c r="P19" i="1"/>
  <c r="P12" i="1"/>
  <c r="P18" i="2"/>
  <c r="S18" i="2" s="1"/>
  <c r="U18" i="2" s="1"/>
  <c r="M19" i="2"/>
  <c r="Y17" i="2"/>
  <c r="AB17" i="2" s="1"/>
  <c r="G23" i="1" l="1"/>
  <c r="H23" i="1" s="1"/>
  <c r="AN17" i="6"/>
  <c r="M19" i="6"/>
  <c r="P18" i="6"/>
  <c r="S18" i="6" s="1"/>
  <c r="U18" i="6" s="1"/>
  <c r="AE19" i="6"/>
  <c r="AH18" i="6"/>
  <c r="AK18" i="6" s="1"/>
  <c r="AM18" i="6" s="1"/>
  <c r="G20" i="6"/>
  <c r="J20" i="6" s="1"/>
  <c r="L20" i="6" s="1"/>
  <c r="V20" i="6"/>
  <c r="Y19" i="6"/>
  <c r="AB19" i="6" s="1"/>
  <c r="AD19" i="6" s="1"/>
  <c r="M19" i="3"/>
  <c r="P18" i="3"/>
  <c r="S18" i="3" s="1"/>
  <c r="U18" i="3" s="1"/>
  <c r="AE18" i="3" s="1"/>
  <c r="V20" i="3"/>
  <c r="Y19" i="3"/>
  <c r="AB19" i="3" s="1"/>
  <c r="AD19" i="3" s="1"/>
  <c r="G20" i="3"/>
  <c r="J20" i="3" s="1"/>
  <c r="L20" i="3" s="1"/>
  <c r="AD17" i="2"/>
  <c r="AE17" i="2" s="1"/>
  <c r="E24" i="1" s="1"/>
  <c r="AB18" i="2"/>
  <c r="V19" i="2"/>
  <c r="P19" i="2"/>
  <c r="S19" i="2" s="1"/>
  <c r="U19" i="2" s="1"/>
  <c r="M20" i="2"/>
  <c r="M23" i="1" l="1"/>
  <c r="K24" i="7" s="1"/>
  <c r="G24" i="1"/>
  <c r="H24" i="1" s="1"/>
  <c r="M24" i="1" s="1"/>
  <c r="K29" i="7" s="1"/>
  <c r="AN18" i="6"/>
  <c r="P19" i="6"/>
  <c r="S19" i="6" s="1"/>
  <c r="U19" i="6" s="1"/>
  <c r="M20" i="6"/>
  <c r="F25" i="1"/>
  <c r="AH19" i="6"/>
  <c r="AK19" i="6" s="1"/>
  <c r="AM19" i="6" s="1"/>
  <c r="AE20" i="6"/>
  <c r="Y20" i="6"/>
  <c r="AB20" i="6" s="1"/>
  <c r="AD20" i="6" s="1"/>
  <c r="M20" i="3"/>
  <c r="P19" i="3"/>
  <c r="S19" i="3" s="1"/>
  <c r="U19" i="3" s="1"/>
  <c r="AE19" i="3" s="1"/>
  <c r="Y20" i="3"/>
  <c r="AB20" i="3" s="1"/>
  <c r="AD20" i="3" s="1"/>
  <c r="AD18" i="2"/>
  <c r="AE18" i="2" s="1"/>
  <c r="P20" i="2"/>
  <c r="S20" i="2" s="1"/>
  <c r="U20" i="2" s="1"/>
  <c r="V20" i="2"/>
  <c r="Y19" i="2"/>
  <c r="AB19" i="2" s="1"/>
  <c r="G25" i="1" l="1"/>
  <c r="AN19" i="6"/>
  <c r="P20" i="6"/>
  <c r="S20" i="6" s="1"/>
  <c r="U20" i="6" s="1"/>
  <c r="F26" i="1"/>
  <c r="E25" i="1"/>
  <c r="AH20" i="6"/>
  <c r="AK20" i="6" s="1"/>
  <c r="AM20" i="6" s="1"/>
  <c r="P20" i="3"/>
  <c r="S20" i="3" s="1"/>
  <c r="U20" i="3" s="1"/>
  <c r="AE20" i="3" s="1"/>
  <c r="AD19" i="2"/>
  <c r="AE19" i="2" s="1"/>
  <c r="Y20" i="2"/>
  <c r="AB20" i="2" s="1"/>
  <c r="AO13" i="6" l="1"/>
  <c r="AO14" i="6"/>
  <c r="G26" i="1"/>
  <c r="AO19" i="6"/>
  <c r="AO12" i="6"/>
  <c r="AO18" i="6"/>
  <c r="AN20" i="6"/>
  <c r="AO17" i="6" s="1"/>
  <c r="F27" i="1"/>
  <c r="E26" i="1"/>
  <c r="H25" i="1"/>
  <c r="M25" i="1"/>
  <c r="K25" i="7" s="1"/>
  <c r="AD20" i="2"/>
  <c r="AE20" i="2" s="1"/>
  <c r="AO20" i="6" l="1"/>
  <c r="AO4" i="6"/>
  <c r="AO5" i="6"/>
  <c r="AO10" i="6"/>
  <c r="AO6" i="6"/>
  <c r="AO9" i="6"/>
  <c r="AO8" i="6"/>
  <c r="AO7" i="6"/>
  <c r="AO11" i="6"/>
  <c r="AO16" i="6"/>
  <c r="G27" i="1"/>
  <c r="P22" i="1"/>
  <c r="O22" i="1"/>
  <c r="E27" i="1"/>
  <c r="H26" i="1"/>
  <c r="M26" i="1" s="1"/>
  <c r="K28" i="7" s="1"/>
  <c r="H27" i="1" l="1"/>
  <c r="M27" i="1" s="1"/>
  <c r="K27" i="7" s="1"/>
</calcChain>
</file>

<file path=xl/sharedStrings.xml><?xml version="1.0" encoding="utf-8"?>
<sst xmlns="http://schemas.openxmlformats.org/spreadsheetml/2006/main" count="687" uniqueCount="229">
  <si>
    <t>Car 1</t>
  </si>
  <si>
    <t>Car 2</t>
  </si>
  <si>
    <t>Car 3</t>
  </si>
  <si>
    <t>Car 4</t>
  </si>
  <si>
    <t>Car 5</t>
  </si>
  <si>
    <t>Car 6</t>
  </si>
  <si>
    <t>Car 7</t>
  </si>
  <si>
    <t>Car 8</t>
  </si>
  <si>
    <t>Car 9</t>
  </si>
  <si>
    <t>Car 10</t>
  </si>
  <si>
    <t>Car 11</t>
  </si>
  <si>
    <t>Car 12</t>
  </si>
  <si>
    <t>Car 13</t>
  </si>
  <si>
    <t>Car 14</t>
  </si>
  <si>
    <t>Timecard 1a</t>
  </si>
  <si>
    <t>Timecard 1b</t>
  </si>
  <si>
    <t>Timecard 2</t>
  </si>
  <si>
    <t>Timecard 3</t>
  </si>
  <si>
    <t>Total</t>
  </si>
  <si>
    <t>Start Time</t>
  </si>
  <si>
    <t>Time</t>
  </si>
  <si>
    <t>Test 7</t>
  </si>
  <si>
    <t>Fails</t>
  </si>
  <si>
    <t>Total (s)</t>
  </si>
  <si>
    <t>Time (s)</t>
  </si>
  <si>
    <t>Rank</t>
  </si>
  <si>
    <t>MTC3 to NTC1</t>
  </si>
  <si>
    <t>NTC1 to STC2</t>
  </si>
  <si>
    <t>STC2 to STC3</t>
  </si>
  <si>
    <t>STC3 to STC4</t>
  </si>
  <si>
    <t>STC4 to STC5</t>
  </si>
  <si>
    <t>STC5 to STC6</t>
  </si>
  <si>
    <t>STC6 to STC7</t>
  </si>
  <si>
    <t>STC7 to STC8</t>
  </si>
  <si>
    <t>Draft results - daytime leg (tests)</t>
  </si>
  <si>
    <t>Timecard 1c</t>
  </si>
  <si>
    <t>Graeme Cornthwaite &amp; Ali Procter</t>
  </si>
  <si>
    <t>Keith Proudfoot &amp; James Heron</t>
  </si>
  <si>
    <t>Luke Carroll &amp; Neil Kinch</t>
  </si>
  <si>
    <t xml:space="preserve">issued </t>
  </si>
  <si>
    <t>Rank Fails</t>
  </si>
  <si>
    <t>Rank Time</t>
  </si>
  <si>
    <t>Class</t>
  </si>
  <si>
    <t>Expert</t>
  </si>
  <si>
    <t>Test Total</t>
  </si>
  <si>
    <t>STC13 to STC14</t>
  </si>
  <si>
    <t>Mins</t>
  </si>
  <si>
    <t>NORTHUMBERLAND BORDERS RALLY</t>
  </si>
  <si>
    <t>Car no.</t>
  </si>
  <si>
    <t>Driver</t>
  </si>
  <si>
    <t>Club</t>
  </si>
  <si>
    <t>Navigator</t>
  </si>
  <si>
    <t>Car</t>
  </si>
  <si>
    <t>Registration</t>
  </si>
  <si>
    <t>Position</t>
  </si>
  <si>
    <t>Novice</t>
  </si>
  <si>
    <t>STC11 to STC12</t>
  </si>
  <si>
    <t>Stephen Reynolds &amp; Stuart Lamb</t>
  </si>
  <si>
    <t>Semi Expert</t>
  </si>
  <si>
    <t>Richard Derrick &amp; Robert Duley</t>
  </si>
  <si>
    <t>STC10 to MTC4</t>
  </si>
  <si>
    <t>MTC5 to STC11</t>
  </si>
  <si>
    <t>STC12 to STC13</t>
  </si>
  <si>
    <t xml:space="preserve">Morris Mini </t>
  </si>
  <si>
    <t xml:space="preserve">MNW 124F </t>
  </si>
  <si>
    <t xml:space="preserve">Expert </t>
  </si>
  <si>
    <t xml:space="preserve">Austin Mini </t>
  </si>
  <si>
    <t xml:space="preserve">MCR </t>
  </si>
  <si>
    <t xml:space="preserve">HBE 790D </t>
  </si>
  <si>
    <t xml:space="preserve">Morris Mini Minor </t>
  </si>
  <si>
    <t xml:space="preserve">RFO 872 </t>
  </si>
  <si>
    <t xml:space="preserve">Semi Expert </t>
  </si>
  <si>
    <t xml:space="preserve">Luke Carroll </t>
  </si>
  <si>
    <t xml:space="preserve">Neil Kinch </t>
  </si>
  <si>
    <t xml:space="preserve">6604 KF </t>
  </si>
  <si>
    <t xml:space="preserve">Novice </t>
  </si>
  <si>
    <t>Expert &amp; Semi Expert</t>
  </si>
  <si>
    <t>Final Standings</t>
  </si>
  <si>
    <t>FinishTime</t>
  </si>
  <si>
    <t>Pen (s)</t>
  </si>
  <si>
    <t>Car No</t>
  </si>
  <si>
    <t>Test 1</t>
  </si>
  <si>
    <t>Maximum</t>
  </si>
  <si>
    <t>Test 2</t>
  </si>
  <si>
    <t>Test 3</t>
  </si>
  <si>
    <t>Crew Details</t>
  </si>
  <si>
    <t>Test 4</t>
  </si>
  <si>
    <t>Test 5</t>
  </si>
  <si>
    <t>Test 6</t>
  </si>
  <si>
    <t>Total for Card 1b</t>
  </si>
  <si>
    <t>Total for Card 1c</t>
  </si>
  <si>
    <t>Test 8</t>
  </si>
  <si>
    <t>Test 9</t>
  </si>
  <si>
    <t>Test 10</t>
  </si>
  <si>
    <t>Total for Card 1a</t>
  </si>
  <si>
    <t>Car 15</t>
  </si>
  <si>
    <t>Car 16</t>
  </si>
  <si>
    <t>Car 17</t>
  </si>
  <si>
    <t>STC8 to STC9</t>
  </si>
  <si>
    <t>STC14 to STC15</t>
  </si>
  <si>
    <t>STC15 to MTC6</t>
  </si>
  <si>
    <t>STC9 to STC10</t>
  </si>
  <si>
    <t>Overall Timecard 2</t>
  </si>
  <si>
    <t>Overall Timecard 3</t>
  </si>
  <si>
    <t>Overall Total</t>
  </si>
  <si>
    <t>Andy Ace Harrison &amp; Henry Carr</t>
  </si>
  <si>
    <t>Peter Ellerby &amp; Iain Tullie</t>
  </si>
  <si>
    <t>Bernard Watkins &amp; Adam Roper</t>
  </si>
  <si>
    <t>Neil Raven &amp; Claire Raven</t>
  </si>
  <si>
    <t>Ian Blakemore &amp; Alistair Blakemore</t>
  </si>
  <si>
    <t>Robert Pigg &amp; Philip Dean</t>
  </si>
  <si>
    <t>Stuart Coldron &amp; Joel Coldron</t>
  </si>
  <si>
    <t>Mike Procter &amp; Robert Procter</t>
  </si>
  <si>
    <t>Thomas Robinson &amp; Ross Cuthbert</t>
  </si>
  <si>
    <t>Car No.</t>
  </si>
  <si>
    <t>DNS</t>
  </si>
  <si>
    <t>OTL</t>
  </si>
  <si>
    <t>Kevin Dickson &amp; Heather Nixon-Pavitt</t>
  </si>
  <si>
    <t>Gary Dixon &amp; Harley Connell</t>
  </si>
  <si>
    <t>Retired</t>
  </si>
  <si>
    <t>Tests Only</t>
  </si>
  <si>
    <t>16th March 2024</t>
  </si>
  <si>
    <t>Graeme Cornthwaite</t>
  </si>
  <si>
    <t>KLMC</t>
  </si>
  <si>
    <t>Ali Procter</t>
  </si>
  <si>
    <t>Andy `Ace` Harrison</t>
  </si>
  <si>
    <t>Henry Carr</t>
  </si>
  <si>
    <t>Austin Mini Orangebox</t>
  </si>
  <si>
    <t>Neil Raven</t>
  </si>
  <si>
    <t>Claire Raven</t>
  </si>
  <si>
    <t>Darell Staniforth</t>
  </si>
  <si>
    <t>HRCR</t>
  </si>
  <si>
    <t>Nicky Staniforth</t>
  </si>
  <si>
    <t>Morris Cooper S</t>
  </si>
  <si>
    <t>Stephen Reynolds</t>
  </si>
  <si>
    <t>MCR</t>
  </si>
  <si>
    <t>Stuart Lamb</t>
  </si>
  <si>
    <t>Peter Ellerby</t>
  </si>
  <si>
    <t>Iain Tullie</t>
  </si>
  <si>
    <t>Keith Proudfoot</t>
  </si>
  <si>
    <t>James Heron</t>
  </si>
  <si>
    <t>Adam Roper</t>
  </si>
  <si>
    <t>Bernard Watkins</t>
  </si>
  <si>
    <t>Richard Derrick</t>
  </si>
  <si>
    <t>Robert Duley</t>
  </si>
  <si>
    <t>Mini 1275 GT</t>
  </si>
  <si>
    <t>Rover Mini 30th</t>
  </si>
  <si>
    <t>Heather Nixon-Pavitt</t>
  </si>
  <si>
    <t>Kevin Dickson</t>
  </si>
  <si>
    <t>Harley Connell</t>
  </si>
  <si>
    <t>Gary Dixon</t>
  </si>
  <si>
    <t>Ian Blakemore</t>
  </si>
  <si>
    <t>York MC</t>
  </si>
  <si>
    <t>Alistair Blakemore</t>
  </si>
  <si>
    <t>Morris Mini</t>
  </si>
  <si>
    <t>Ross Cuthbert</t>
  </si>
  <si>
    <t>Thomas Robinson</t>
  </si>
  <si>
    <t>Morris Mini Cooper</t>
  </si>
  <si>
    <t>Robert Elliott Procter</t>
  </si>
  <si>
    <t>Michael Procter</t>
  </si>
  <si>
    <t>Darell Staniforth &amp; Nicky Staniforth</t>
  </si>
  <si>
    <t>Stuart Coldron</t>
  </si>
  <si>
    <t>Joel Coldron</t>
  </si>
  <si>
    <t>Austin Mini 1275GT</t>
  </si>
  <si>
    <t>GJM 795</t>
  </si>
  <si>
    <t>DJD 178D</t>
  </si>
  <si>
    <t>Austin Mini Mayfair</t>
  </si>
  <si>
    <t>A13 UYR</t>
  </si>
  <si>
    <t>BKV 427K</t>
  </si>
  <si>
    <t>WCG 268N</t>
  </si>
  <si>
    <t>YUR 485F</t>
  </si>
  <si>
    <t>UMJ 72W</t>
  </si>
  <si>
    <t>G484 RND</t>
  </si>
  <si>
    <t>DOP 739K</t>
  </si>
  <si>
    <t>WEV 430L</t>
  </si>
  <si>
    <t>FVH 22L</t>
  </si>
  <si>
    <t>WJW 294M</t>
  </si>
  <si>
    <t>Withdrew</t>
  </si>
  <si>
    <t>Sallyann Hewitt</t>
  </si>
  <si>
    <t>HE</t>
  </si>
  <si>
    <t>Mark Lewis</t>
  </si>
  <si>
    <t>Morris Mini Clubman</t>
  </si>
  <si>
    <t>SDC 838M</t>
  </si>
  <si>
    <t>David Ruddock</t>
  </si>
  <si>
    <t>Ian Canavan</t>
  </si>
  <si>
    <t>I</t>
  </si>
  <si>
    <t>Austin Mini</t>
  </si>
  <si>
    <t>EHC 523F</t>
  </si>
  <si>
    <t>Anthony Devine</t>
  </si>
  <si>
    <t>Margaret Devine</t>
  </si>
  <si>
    <t>Austin Mini Cooper</t>
  </si>
  <si>
    <t>ZV26696</t>
  </si>
  <si>
    <t>Garry Preston</t>
  </si>
  <si>
    <t>Austin Mini Cooper S</t>
  </si>
  <si>
    <t>582 DMR</t>
  </si>
  <si>
    <t>Matthew Smith</t>
  </si>
  <si>
    <t>Simon Hawken</t>
  </si>
  <si>
    <t>Mini</t>
  </si>
  <si>
    <t>WNR 904S</t>
  </si>
  <si>
    <t>Key to clubs:</t>
  </si>
  <si>
    <t>Mini Cooper Register</t>
  </si>
  <si>
    <t>Ilkley DMC</t>
  </si>
  <si>
    <t>H</t>
  </si>
  <si>
    <t>Hadrian MC</t>
  </si>
  <si>
    <t>Hexham DMC</t>
  </si>
  <si>
    <t>Historic Rally Car Register</t>
  </si>
  <si>
    <t>D</t>
  </si>
  <si>
    <t>Dukeries 288</t>
  </si>
  <si>
    <t>Y</t>
  </si>
  <si>
    <t>YW</t>
  </si>
  <si>
    <t>Yorkshire Wolds MC</t>
  </si>
  <si>
    <t>M</t>
  </si>
  <si>
    <t>Malton Motor Club</t>
  </si>
  <si>
    <t>R</t>
  </si>
  <si>
    <t>I, HRCR</t>
  </si>
  <si>
    <t>Ripon Motor Club</t>
  </si>
  <si>
    <t>Robert Pigg</t>
  </si>
  <si>
    <t>Phillip Dean</t>
  </si>
  <si>
    <t>Austin Cooper S</t>
  </si>
  <si>
    <t>LDV 294F</t>
  </si>
  <si>
    <t>Matt Farr</t>
  </si>
  <si>
    <t>Vicki Farr</t>
  </si>
  <si>
    <t>Mini Studio 2</t>
  </si>
  <si>
    <t>J567 AWW</t>
  </si>
  <si>
    <t>Retired Timecard 1b - transmission</t>
  </si>
  <si>
    <t>Car 12 DNS (withdrew)</t>
  </si>
  <si>
    <t>Retired Timecard 2 - cooling</t>
  </si>
  <si>
    <t>Retired Timecard 3 - exhaust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</si>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</sst>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h:mm:ss"/>
    <numFmt numFmtId="166" formatCode="00"/>
  </numFmts>
  <fonts count="18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i/>
      <sz val="12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2" xfId="0" applyFont="1" applyBorder="1"/>
    <xf numFmtId="0" fontId="1" fillId="0" borderId="13" xfId="0" applyFont="1" applyBorder="1"/>
    <xf numFmtId="164" fontId="1" fillId="0" borderId="0" xfId="0" applyNumberFormat="1" applyFont="1"/>
    <xf numFmtId="45" fontId="0" fillId="3" borderId="16" xfId="0" applyNumberFormat="1" applyFill="1" applyBorder="1" applyAlignment="1">
      <alignment horizontal="center"/>
    </xf>
    <xf numFmtId="45" fontId="0" fillId="4" borderId="16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textRotation="180"/>
    </xf>
    <xf numFmtId="0" fontId="1" fillId="0" borderId="11" xfId="0" applyFont="1" applyBorder="1" applyAlignment="1">
      <alignment horizontal="center" vertical="center" textRotation="180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4" xfId="0" applyBorder="1"/>
    <xf numFmtId="0" fontId="1" fillId="9" borderId="13" xfId="0" applyFont="1" applyFill="1" applyBorder="1"/>
    <xf numFmtId="0" fontId="1" fillId="9" borderId="12" xfId="0" applyFont="1" applyFill="1" applyBorder="1"/>
    <xf numFmtId="0" fontId="1" fillId="10" borderId="12" xfId="0" applyFont="1" applyFill="1" applyBorder="1"/>
    <xf numFmtId="0" fontId="0" fillId="6" borderId="0" xfId="0" applyFill="1"/>
    <xf numFmtId="0" fontId="5" fillId="6" borderId="0" xfId="0" applyFont="1" applyFill="1"/>
    <xf numFmtId="0" fontId="5" fillId="0" borderId="0" xfId="0" applyFont="1"/>
    <xf numFmtId="0" fontId="5" fillId="6" borderId="32" xfId="0" applyFont="1" applyFill="1" applyBorder="1" applyAlignment="1">
      <alignment horizontal="left"/>
    </xf>
    <xf numFmtId="0" fontId="5" fillId="6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9" fillId="6" borderId="32" xfId="1" applyFont="1" applyFill="1" applyBorder="1" applyAlignment="1">
      <alignment horizontal="left"/>
    </xf>
    <xf numFmtId="0" fontId="5" fillId="6" borderId="33" xfId="0" applyFont="1" applyFill="1" applyBorder="1" applyAlignment="1">
      <alignment horizontal="left"/>
    </xf>
    <xf numFmtId="0" fontId="4" fillId="6" borderId="0" xfId="0" applyFont="1" applyFill="1" applyAlignment="1">
      <alignment horizontal="right"/>
    </xf>
    <xf numFmtId="0" fontId="1" fillId="0" borderId="34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21" fontId="0" fillId="0" borderId="0" xfId="0" applyNumberFormat="1"/>
    <xf numFmtId="0" fontId="12" fillId="6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4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9" fillId="6" borderId="32" xfId="0" applyFont="1" applyFill="1" applyBorder="1" applyAlignment="1">
      <alignment horizontal="left"/>
    </xf>
    <xf numFmtId="0" fontId="4" fillId="6" borderId="0" xfId="0" applyFont="1" applyFill="1" applyAlignment="1">
      <alignment horizontal="left"/>
    </xf>
    <xf numFmtId="165" fontId="5" fillId="6" borderId="32" xfId="0" applyNumberFormat="1" applyFont="1" applyFill="1" applyBorder="1" applyAlignment="1">
      <alignment horizontal="left"/>
    </xf>
    <xf numFmtId="45" fontId="5" fillId="6" borderId="0" xfId="0" applyNumberFormat="1" applyFont="1" applyFill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164" fontId="1" fillId="6" borderId="20" xfId="0" applyNumberFormat="1" applyFont="1" applyFill="1" applyBorder="1" applyAlignment="1">
      <alignment horizontal="center" vertical="center" wrapText="1"/>
    </xf>
    <xf numFmtId="1" fontId="1" fillId="6" borderId="20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166" fontId="1" fillId="6" borderId="12" xfId="0" applyNumberFormat="1" applyFont="1" applyFill="1" applyBorder="1" applyAlignment="1">
      <alignment horizontal="center" vertical="center"/>
    </xf>
    <xf numFmtId="45" fontId="1" fillId="6" borderId="12" xfId="0" applyNumberFormat="1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" fontId="1" fillId="6" borderId="12" xfId="0" applyNumberFormat="1" applyFont="1" applyFill="1" applyBorder="1" applyAlignment="1">
      <alignment horizontal="center" vertical="center"/>
    </xf>
    <xf numFmtId="166" fontId="1" fillId="7" borderId="12" xfId="0" applyNumberFormat="1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9" xfId="0" applyBorder="1" applyAlignment="1">
      <alignment horizontal="left"/>
    </xf>
    <xf numFmtId="0" fontId="0" fillId="7" borderId="5" xfId="0" applyFill="1" applyBorder="1" applyAlignment="1">
      <alignment horizontal="left"/>
    </xf>
    <xf numFmtId="45" fontId="1" fillId="0" borderId="0" xfId="0" applyNumberFormat="1" applyFont="1"/>
    <xf numFmtId="45" fontId="1" fillId="6" borderId="21" xfId="0" applyNumberFormat="1" applyFont="1" applyFill="1" applyBorder="1" applyAlignment="1">
      <alignment horizontal="center" vertical="center" wrapText="1"/>
    </xf>
    <xf numFmtId="45" fontId="1" fillId="7" borderId="12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5" fontId="13" fillId="6" borderId="20" xfId="0" applyNumberFormat="1" applyFont="1" applyFill="1" applyBorder="1" applyAlignment="1">
      <alignment horizontal="center" vertical="center" wrapText="1"/>
    </xf>
    <xf numFmtId="45" fontId="13" fillId="6" borderId="16" xfId="0" applyNumberFormat="1" applyFont="1" applyFill="1" applyBorder="1" applyAlignment="1">
      <alignment horizontal="center" vertical="center"/>
    </xf>
    <xf numFmtId="45" fontId="13" fillId="7" borderId="16" xfId="0" applyNumberFormat="1" applyFont="1" applyFill="1" applyBorder="1" applyAlignment="1">
      <alignment horizontal="center" vertical="center"/>
    </xf>
    <xf numFmtId="45" fontId="1" fillId="6" borderId="2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11" borderId="10" xfId="0" applyFont="1" applyFill="1" applyBorder="1" applyAlignment="1">
      <alignment horizontal="center" vertical="center" textRotation="180"/>
    </xf>
    <xf numFmtId="0" fontId="13" fillId="11" borderId="11" xfId="0" applyFont="1" applyFill="1" applyBorder="1" applyAlignment="1">
      <alignment horizontal="center" vertical="center" textRotation="180"/>
    </xf>
    <xf numFmtId="0" fontId="13" fillId="11" borderId="12" xfId="0" applyFont="1" applyFill="1" applyBorder="1"/>
    <xf numFmtId="0" fontId="13" fillId="11" borderId="16" xfId="0" applyFont="1" applyFill="1" applyBorder="1"/>
    <xf numFmtId="0" fontId="14" fillId="6" borderId="4" xfId="0" applyFont="1" applyFill="1" applyBorder="1" applyAlignment="1">
      <alignment horizont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0" fillId="0" borderId="32" xfId="0" applyBorder="1" applyAlignment="1">
      <alignment horizontal="left"/>
    </xf>
    <xf numFmtId="0" fontId="1" fillId="0" borderId="32" xfId="0" applyFont="1" applyBorder="1" applyAlignment="1">
      <alignment horizontal="center"/>
    </xf>
    <xf numFmtId="0" fontId="0" fillId="0" borderId="42" xfId="0" applyBorder="1" applyAlignment="1">
      <alignment horizontal="left"/>
    </xf>
    <xf numFmtId="165" fontId="14" fillId="6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4" fillId="6" borderId="28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45" fontId="0" fillId="3" borderId="17" xfId="0" applyNumberFormat="1" applyFill="1" applyBorder="1" applyAlignment="1">
      <alignment horizontal="center"/>
    </xf>
    <xf numFmtId="45" fontId="0" fillId="4" borderId="17" xfId="0" applyNumberFormat="1" applyFill="1" applyBorder="1" applyAlignment="1">
      <alignment horizontal="center"/>
    </xf>
    <xf numFmtId="45" fontId="0" fillId="8" borderId="43" xfId="0" applyNumberFormat="1" applyFill="1" applyBorder="1" applyAlignment="1">
      <alignment horizontal="center"/>
    </xf>
    <xf numFmtId="45" fontId="0" fillId="8" borderId="44" xfId="0" applyNumberFormat="1" applyFill="1" applyBorder="1" applyAlignment="1">
      <alignment horizontal="center"/>
    </xf>
    <xf numFmtId="45" fontId="0" fillId="8" borderId="16" xfId="0" applyNumberFormat="1" applyFill="1" applyBorder="1" applyAlignment="1">
      <alignment horizontal="center"/>
    </xf>
    <xf numFmtId="45" fontId="0" fillId="8" borderId="17" xfId="0" applyNumberForma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45" fontId="0" fillId="2" borderId="26" xfId="0" applyNumberFormat="1" applyFill="1" applyBorder="1" applyAlignment="1">
      <alignment horizontal="center"/>
    </xf>
    <xf numFmtId="45" fontId="0" fillId="2" borderId="17" xfId="0" applyNumberFormat="1" applyFill="1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45" fontId="0" fillId="5" borderId="26" xfId="0" applyNumberFormat="1" applyFill="1" applyBorder="1" applyAlignment="1">
      <alignment horizontal="center"/>
    </xf>
    <xf numFmtId="45" fontId="0" fillId="5" borderId="17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166" fontId="1" fillId="6" borderId="46" xfId="0" applyNumberFormat="1" applyFont="1" applyFill="1" applyBorder="1" applyAlignment="1">
      <alignment horizontal="center" vertical="center"/>
    </xf>
    <xf numFmtId="45" fontId="1" fillId="6" borderId="46" xfId="0" applyNumberFormat="1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45" fontId="13" fillId="6" borderId="26" xfId="0" applyNumberFormat="1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166" fontId="1" fillId="6" borderId="21" xfId="0" applyNumberFormat="1" applyFont="1" applyFill="1" applyBorder="1" applyAlignment="1">
      <alignment horizontal="center" vertical="center"/>
    </xf>
    <xf numFmtId="45" fontId="1" fillId="6" borderId="21" xfId="0" applyNumberFormat="1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45" fontId="13" fillId="6" borderId="20" xfId="0" applyNumberFormat="1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5" fontId="0" fillId="12" borderId="17" xfId="0" applyNumberFormat="1" applyFill="1" applyBorder="1" applyAlignment="1">
      <alignment horizontal="center"/>
    </xf>
    <xf numFmtId="0" fontId="0" fillId="12" borderId="44" xfId="0" applyFill="1" applyBorder="1" applyAlignment="1">
      <alignment horizontal="center"/>
    </xf>
    <xf numFmtId="45" fontId="13" fillId="13" borderId="16" xfId="0" applyNumberFormat="1" applyFont="1" applyFill="1" applyBorder="1" applyAlignment="1">
      <alignment horizontal="center" vertical="center"/>
    </xf>
    <xf numFmtId="45" fontId="13" fillId="13" borderId="26" xfId="0" applyNumberFormat="1" applyFont="1" applyFill="1" applyBorder="1" applyAlignment="1">
      <alignment horizontal="center" vertical="center"/>
    </xf>
    <xf numFmtId="0" fontId="1" fillId="13" borderId="16" xfId="0" applyFont="1" applyFill="1" applyBorder="1" applyAlignment="1">
      <alignment horizontal="center" vertical="center"/>
    </xf>
    <xf numFmtId="0" fontId="1" fillId="0" borderId="47" xfId="0" applyFont="1" applyBorder="1"/>
    <xf numFmtId="0" fontId="1" fillId="0" borderId="21" xfId="0" applyFont="1" applyBorder="1"/>
    <xf numFmtId="0" fontId="1" fillId="10" borderId="21" xfId="0" applyFont="1" applyFill="1" applyBorder="1"/>
    <xf numFmtId="0" fontId="13" fillId="11" borderId="21" xfId="0" applyFont="1" applyFill="1" applyBorder="1"/>
    <xf numFmtId="0" fontId="13" fillId="11" borderId="20" xfId="0" applyFont="1" applyFill="1" applyBorder="1"/>
    <xf numFmtId="45" fontId="0" fillId="6" borderId="17" xfId="0" applyNumberFormat="1" applyFill="1" applyBorder="1" applyAlignment="1">
      <alignment horizontal="center"/>
    </xf>
    <xf numFmtId="45" fontId="0" fillId="6" borderId="44" xfId="0" applyNumberFormat="1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1" fillId="6" borderId="13" xfId="0" applyFont="1" applyFill="1" applyBorder="1"/>
    <xf numFmtId="0" fontId="1" fillId="6" borderId="12" xfId="0" applyFont="1" applyFill="1" applyBorder="1"/>
    <xf numFmtId="0" fontId="13" fillId="6" borderId="12" xfId="0" applyFont="1" applyFill="1" applyBorder="1"/>
    <xf numFmtId="0" fontId="13" fillId="6" borderId="16" xfId="0" applyFont="1" applyFill="1" applyBorder="1"/>
    <xf numFmtId="0" fontId="5" fillId="6" borderId="32" xfId="0" applyFont="1" applyFill="1" applyBorder="1" applyAlignment="1">
      <alignment horizontal="left" vertical="center"/>
    </xf>
    <xf numFmtId="165" fontId="5" fillId="6" borderId="32" xfId="0" applyNumberFormat="1" applyFont="1" applyFill="1" applyBorder="1" applyAlignment="1">
      <alignment horizontal="left" vertical="center"/>
    </xf>
    <xf numFmtId="0" fontId="15" fillId="6" borderId="0" xfId="0" applyFont="1" applyFill="1"/>
    <xf numFmtId="0" fontId="1" fillId="6" borderId="0" xfId="0" applyFont="1" applyFill="1"/>
    <xf numFmtId="0" fontId="8" fillId="6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32" xfId="0" applyFill="1" applyBorder="1" applyAlignment="1">
      <alignment horizontal="left"/>
    </xf>
    <xf numFmtId="0" fontId="0" fillId="6" borderId="32" xfId="0" applyFill="1" applyBorder="1" applyAlignment="1">
      <alignment horizontal="left" vertical="center"/>
    </xf>
    <xf numFmtId="0" fontId="8" fillId="6" borderId="0" xfId="1" applyFill="1" applyAlignment="1">
      <alignment horizontal="center"/>
    </xf>
    <xf numFmtId="0" fontId="16" fillId="6" borderId="0" xfId="0" applyFont="1" applyFill="1"/>
    <xf numFmtId="0" fontId="9" fillId="6" borderId="0" xfId="0" applyFont="1" applyFill="1" applyAlignment="1">
      <alignment horizontal="center"/>
    </xf>
    <xf numFmtId="165" fontId="5" fillId="6" borderId="0" xfId="0" applyNumberFormat="1" applyFont="1" applyFill="1" applyAlignment="1">
      <alignment horizontal="left"/>
    </xf>
    <xf numFmtId="0" fontId="7" fillId="14" borderId="32" xfId="0" applyFont="1" applyFill="1" applyBorder="1" applyAlignment="1">
      <alignment horizontal="left"/>
    </xf>
    <xf numFmtId="0" fontId="7" fillId="14" borderId="31" xfId="0" applyFont="1" applyFill="1" applyBorder="1" applyAlignment="1">
      <alignment horizontal="left"/>
    </xf>
    <xf numFmtId="165" fontId="5" fillId="0" borderId="32" xfId="0" applyNumberFormat="1" applyFont="1" applyBorder="1" applyAlignment="1">
      <alignment horizontal="left"/>
    </xf>
    <xf numFmtId="45" fontId="0" fillId="0" borderId="32" xfId="0" applyNumberFormat="1" applyBorder="1" applyAlignment="1">
      <alignment horizontal="left"/>
    </xf>
    <xf numFmtId="22" fontId="11" fillId="6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7" fillId="6" borderId="0" xfId="0" applyFont="1" applyFill="1" applyAlignment="1">
      <alignment horizontal="right"/>
    </xf>
    <xf numFmtId="0" fontId="0" fillId="0" borderId="0" xfId="0"/>
    <xf numFmtId="0" fontId="3" fillId="6" borderId="0" xfId="0" applyFont="1" applyFill="1" applyAlignment="1">
      <alignment horizontal="right"/>
    </xf>
    <xf numFmtId="0" fontId="14" fillId="6" borderId="29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13" fillId="6" borderId="35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180"/>
    </xf>
    <xf numFmtId="0" fontId="1" fillId="0" borderId="25" xfId="0" applyFont="1" applyBorder="1" applyAlignment="1">
      <alignment horizontal="center" vertical="center" textRotation="180"/>
    </xf>
    <xf numFmtId="0" fontId="1" fillId="0" borderId="21" xfId="0" applyFont="1" applyBorder="1" applyAlignment="1">
      <alignment horizontal="center" vertical="center" textRotation="180"/>
    </xf>
    <xf numFmtId="0" fontId="1" fillId="0" borderId="22" xfId="0" applyFont="1" applyBorder="1" applyAlignment="1">
      <alignment horizontal="center" vertical="center" textRotation="180"/>
    </xf>
    <xf numFmtId="0" fontId="13" fillId="11" borderId="23" xfId="0" applyFont="1" applyFill="1" applyBorder="1" applyAlignment="1">
      <alignment horizontal="center" vertical="center" wrapText="1"/>
    </xf>
    <xf numFmtId="0" fontId="13" fillId="11" borderId="25" xfId="0" applyFont="1" applyFill="1" applyBorder="1" applyAlignment="1">
      <alignment horizontal="center" vertical="center" wrapText="1"/>
    </xf>
    <xf numFmtId="0" fontId="13" fillId="11" borderId="21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textRotation="180"/>
    </xf>
    <xf numFmtId="0" fontId="1" fillId="0" borderId="27" xfId="0" applyFont="1" applyBorder="1" applyAlignment="1">
      <alignment horizontal="center" vertical="center" textRotation="180"/>
    </xf>
  </cellXfs>
  <cellStyles count="2">
    <cellStyle name="Normal" xfId="0" builtinId="0"/>
    <cellStyle name="Normal_Seeded Entry 2015" xfId="1" xr:uid="{00000000-0005-0000-0000-000001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EE9D9"/>
      <color rgb="FFF2DDDB"/>
      <color rgb="FFF5F7D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232533</xdr:colOff>
      <xdr:row>0</xdr:row>
      <xdr:rowOff>113391</xdr:rowOff>
    </xdr:from>
    <xdr:to>
      <xdr:col>1</xdr:col>
      <xdr:colOff>381000</xdr:colOff>
      <xdr:row>6</xdr:row>
      <xdr:rowOff>128631</xdr:rowOff>
    </xdr:to>
    <xdr:pic>
      <xdr:nvPicPr>
        <xdr:cNvPr id="2" name="Picture 1" descr="mcr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33" y="113391"/>
          <a:ext cx="1386717" cy="1363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559254</xdr:colOff>
      <xdr:row>38</xdr:row>
      <xdr:rowOff>64097</xdr:rowOff>
    </xdr:from>
    <xdr:to>
      <xdr:col>12</xdr:col>
      <xdr:colOff>523442</xdr:colOff>
      <xdr:row>44</xdr:row>
      <xdr:rowOff>190499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59CA37-0929-4866-88C1-997ACB20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6254" y="7316704"/>
          <a:ext cx="2495117" cy="118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63497</xdr:colOff>
      <xdr:row>0</xdr:row>
      <xdr:rowOff>84666</xdr:rowOff>
    </xdr:from>
    <xdr:to>
      <xdr:col>18</xdr:col>
      <xdr:colOff>1055</xdr:colOff>
      <xdr:row>7</xdr:row>
      <xdr:rowOff>92074</xdr:rowOff>
    </xdr:to>
    <xdr:pic>
      <xdr:nvPicPr>
        <xdr:cNvPr id="6" name="Picture 5" descr="Mini Cooper Register Hom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664" y="84666"/>
          <a:ext cx="1419225" cy="139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showGridLines="0" tabSelected="1" zoomScale="60" zoomScaleNormal="60" workbookViewId="0">
      <selection activeCell="N26" sqref="N26"/>
    </sheetView>
  </sheetViews>
  <sheetFormatPr defaultColWidth="8.88671875" defaultRowHeight="15" x14ac:dyDescent="0.2"/>
  <cols>
    <col min="1" max="1" width="14.44140625" style="21" customWidth="1"/>
    <col min="2" max="2" width="8.88671875" style="38" customWidth="1"/>
    <col min="3" max="3" width="7.5546875" style="38" customWidth="1"/>
    <col min="4" max="4" width="17.33203125" style="21" customWidth="1"/>
    <col min="5" max="5" width="7" style="21" customWidth="1"/>
    <col min="6" max="6" width="18.44140625" style="21" customWidth="1"/>
    <col min="7" max="7" width="7" style="21" customWidth="1"/>
    <col min="8" max="8" width="18.5546875" style="21" customWidth="1"/>
    <col min="9" max="9" width="12.5546875" style="21" customWidth="1"/>
    <col min="10" max="10" width="11.5546875" style="21" customWidth="1"/>
    <col min="11" max="11" width="8.6640625" style="21" customWidth="1"/>
    <col min="12" max="12" width="20.77734375" style="24" customWidth="1"/>
    <col min="13" max="13" width="6.21875" style="21" customWidth="1"/>
    <col min="14" max="16384" width="8.88671875" style="21"/>
  </cols>
  <sheetData>
    <row r="1" spans="1:13" customFormat="1" ht="6.75" customHeight="1" x14ac:dyDescent="0.2">
      <c r="A1" s="19"/>
      <c r="B1" s="150"/>
      <c r="C1" s="150"/>
      <c r="D1" s="19"/>
      <c r="E1" s="19"/>
      <c r="F1" s="19"/>
      <c r="G1" s="19"/>
      <c r="H1" s="19"/>
      <c r="I1" s="19"/>
      <c r="J1" s="19"/>
      <c r="K1" s="19"/>
      <c r="L1" s="151"/>
      <c r="M1" s="19"/>
    </row>
    <row r="2" spans="1:13" customFormat="1" x14ac:dyDescent="0.2">
      <c r="A2" s="19"/>
      <c r="B2" s="150"/>
      <c r="C2" s="29"/>
      <c r="D2" s="20"/>
      <c r="E2" s="20"/>
      <c r="F2" s="20"/>
      <c r="G2" s="20"/>
      <c r="H2" s="20"/>
      <c r="I2" s="20"/>
      <c r="J2" s="20"/>
      <c r="K2" s="20"/>
      <c r="L2" s="23"/>
      <c r="M2" s="19"/>
    </row>
    <row r="3" spans="1:13" customFormat="1" ht="23.25" x14ac:dyDescent="0.35">
      <c r="A3" s="19"/>
      <c r="B3" s="150"/>
      <c r="C3" s="164" t="s">
        <v>47</v>
      </c>
      <c r="D3" s="164"/>
      <c r="E3" s="164"/>
      <c r="F3" s="164"/>
      <c r="G3" s="164"/>
      <c r="H3" s="164"/>
      <c r="I3" s="164"/>
      <c r="J3" s="164"/>
      <c r="K3" s="164"/>
      <c r="L3" s="164"/>
      <c r="M3" s="165"/>
    </row>
    <row r="4" spans="1:13" customFormat="1" ht="20.25" x14ac:dyDescent="0.3">
      <c r="A4" s="19"/>
      <c r="B4" s="150"/>
      <c r="C4" s="29"/>
      <c r="D4" s="27"/>
      <c r="E4" s="27"/>
      <c r="F4" s="27"/>
      <c r="G4" s="27"/>
      <c r="H4" s="27"/>
      <c r="I4" s="27"/>
      <c r="J4" s="27"/>
      <c r="K4" s="27"/>
      <c r="L4" s="166" t="s">
        <v>121</v>
      </c>
      <c r="M4" s="165"/>
    </row>
    <row r="5" spans="1:13" customFormat="1" ht="18" x14ac:dyDescent="0.25">
      <c r="A5" s="19"/>
      <c r="B5" s="150"/>
      <c r="C5" s="39"/>
      <c r="D5" s="27"/>
      <c r="E5" s="27"/>
      <c r="F5" s="27"/>
      <c r="G5" s="27"/>
      <c r="H5" s="27"/>
      <c r="I5" s="27"/>
      <c r="J5" s="27"/>
      <c r="K5" s="27"/>
      <c r="L5" s="42"/>
      <c r="M5" s="19"/>
    </row>
    <row r="6" spans="1:13" customFormat="1" ht="20.25" x14ac:dyDescent="0.3">
      <c r="A6" s="19"/>
      <c r="B6" s="150"/>
      <c r="C6" s="162" t="s">
        <v>77</v>
      </c>
      <c r="D6" s="163"/>
      <c r="E6" s="163"/>
      <c r="F6" s="163"/>
      <c r="G6" s="163"/>
      <c r="H6" s="163"/>
      <c r="I6" s="163"/>
      <c r="J6" s="163"/>
      <c r="K6" s="163"/>
      <c r="L6" s="163"/>
      <c r="M6" s="19"/>
    </row>
    <row r="7" spans="1:13" ht="18" x14ac:dyDescent="0.25">
      <c r="A7" s="20"/>
      <c r="B7" s="29"/>
      <c r="C7" s="40"/>
      <c r="D7" s="20"/>
      <c r="E7" s="20"/>
      <c r="F7" s="20"/>
      <c r="G7" s="20"/>
      <c r="H7" s="20"/>
      <c r="I7" s="20"/>
      <c r="J7" s="20"/>
      <c r="K7" s="20"/>
      <c r="L7" s="23"/>
      <c r="M7" s="20"/>
    </row>
    <row r="8" spans="1:13" ht="10.5" customHeight="1" x14ac:dyDescent="0.25">
      <c r="A8" s="20"/>
      <c r="B8" s="29"/>
      <c r="C8" s="40"/>
      <c r="D8" s="20"/>
      <c r="E8" s="20"/>
      <c r="F8" s="20"/>
      <c r="G8" s="20"/>
      <c r="H8" s="20"/>
      <c r="I8" s="20"/>
      <c r="J8" s="20"/>
      <c r="K8" s="20"/>
      <c r="L8" s="23"/>
      <c r="M8" s="20"/>
    </row>
    <row r="9" spans="1:13" x14ac:dyDescent="0.2">
      <c r="A9" s="20"/>
      <c r="B9" s="37" t="s">
        <v>76</v>
      </c>
      <c r="C9" s="29"/>
      <c r="D9" s="20"/>
      <c r="E9" s="20"/>
      <c r="F9" s="20"/>
      <c r="G9" s="20"/>
      <c r="H9" s="20"/>
      <c r="I9" s="20"/>
      <c r="J9" s="20"/>
      <c r="K9" s="20"/>
      <c r="L9" s="23"/>
      <c r="M9" s="20"/>
    </row>
    <row r="10" spans="1:13" x14ac:dyDescent="0.2">
      <c r="A10" s="20"/>
      <c r="B10" s="158" t="s">
        <v>54</v>
      </c>
      <c r="C10" s="158" t="s">
        <v>48</v>
      </c>
      <c r="D10" s="159" t="s">
        <v>49</v>
      </c>
      <c r="E10" s="159" t="s">
        <v>50</v>
      </c>
      <c r="F10" s="159" t="s">
        <v>51</v>
      </c>
      <c r="G10" s="159" t="s">
        <v>50</v>
      </c>
      <c r="H10" s="159" t="s">
        <v>52</v>
      </c>
      <c r="I10" s="159" t="s">
        <v>53</v>
      </c>
      <c r="J10" s="159" t="s">
        <v>42</v>
      </c>
      <c r="K10" s="159" t="s">
        <v>20</v>
      </c>
      <c r="L10" s="159" t="s">
        <v>22</v>
      </c>
      <c r="M10" s="20"/>
    </row>
    <row r="11" spans="1:13" x14ac:dyDescent="0.2">
      <c r="A11" s="20"/>
      <c r="B11" s="22">
        <v>1</v>
      </c>
      <c r="C11" s="22">
        <v>1</v>
      </c>
      <c r="D11" s="25" t="s">
        <v>122</v>
      </c>
      <c r="E11" s="152" t="s">
        <v>123</v>
      </c>
      <c r="F11" s="25" t="s">
        <v>124</v>
      </c>
      <c r="G11" s="152" t="s">
        <v>202</v>
      </c>
      <c r="H11" s="22" t="s">
        <v>63</v>
      </c>
      <c r="I11" s="22" t="s">
        <v>64</v>
      </c>
      <c r="J11" s="22" t="s">
        <v>65</v>
      </c>
      <c r="K11" s="43">
        <f>Overall!M10</f>
        <v>1.420138888888876E-2</v>
      </c>
      <c r="L11" s="22">
        <f>Overall!N10</f>
        <v>0</v>
      </c>
      <c r="M11" s="20"/>
    </row>
    <row r="12" spans="1:13" x14ac:dyDescent="0.2">
      <c r="A12" s="20"/>
      <c r="B12" s="22">
        <v>2</v>
      </c>
      <c r="C12" s="22">
        <v>2</v>
      </c>
      <c r="D12" s="25" t="s">
        <v>125</v>
      </c>
      <c r="E12" s="25" t="s">
        <v>214</v>
      </c>
      <c r="F12" s="25" t="s">
        <v>126</v>
      </c>
      <c r="G12" s="25" t="s">
        <v>214</v>
      </c>
      <c r="H12" s="22" t="s">
        <v>127</v>
      </c>
      <c r="I12" s="22" t="s">
        <v>164</v>
      </c>
      <c r="J12" s="22" t="s">
        <v>65</v>
      </c>
      <c r="K12" s="43">
        <f>Overall!M11</f>
        <v>2.1331018518518489E-2</v>
      </c>
      <c r="L12" s="22">
        <f>Overall!N11</f>
        <v>0</v>
      </c>
      <c r="M12" s="20"/>
    </row>
    <row r="13" spans="1:13" x14ac:dyDescent="0.2">
      <c r="A13" s="20"/>
      <c r="B13" s="22">
        <v>3</v>
      </c>
      <c r="C13" s="25">
        <v>10</v>
      </c>
      <c r="D13" s="152" t="s">
        <v>128</v>
      </c>
      <c r="E13" s="152" t="s">
        <v>214</v>
      </c>
      <c r="F13" s="152" t="s">
        <v>129</v>
      </c>
      <c r="G13" s="152" t="s">
        <v>185</v>
      </c>
      <c r="H13" s="22" t="s">
        <v>66</v>
      </c>
      <c r="I13" s="20" t="s">
        <v>171</v>
      </c>
      <c r="J13" s="22" t="s">
        <v>71</v>
      </c>
      <c r="K13" s="43">
        <f>Overall!M19</f>
        <v>3.1261574074074108E-2</v>
      </c>
      <c r="L13" s="22">
        <f>Overall!N19</f>
        <v>1</v>
      </c>
      <c r="M13" s="20"/>
    </row>
    <row r="14" spans="1:13" x14ac:dyDescent="0.2">
      <c r="A14" s="20"/>
      <c r="B14" s="22">
        <v>4</v>
      </c>
      <c r="C14" s="22">
        <v>4</v>
      </c>
      <c r="D14" s="22" t="s">
        <v>130</v>
      </c>
      <c r="E14" s="22" t="s">
        <v>131</v>
      </c>
      <c r="F14" s="22" t="s">
        <v>132</v>
      </c>
      <c r="G14" s="22" t="s">
        <v>131</v>
      </c>
      <c r="H14" s="41" t="s">
        <v>133</v>
      </c>
      <c r="I14" s="22" t="s">
        <v>170</v>
      </c>
      <c r="J14" s="22" t="s">
        <v>65</v>
      </c>
      <c r="K14" s="43">
        <f>Overall!M13</f>
        <v>1.90393518518517E-2</v>
      </c>
      <c r="L14" s="22">
        <f>Overall!N13</f>
        <v>4</v>
      </c>
      <c r="M14" s="20"/>
    </row>
    <row r="15" spans="1:13" x14ac:dyDescent="0.2">
      <c r="A15" s="20"/>
      <c r="B15" s="22">
        <v>5</v>
      </c>
      <c r="C15" s="22">
        <v>5</v>
      </c>
      <c r="D15" s="22" t="s">
        <v>134</v>
      </c>
      <c r="E15" s="22" t="s">
        <v>135</v>
      </c>
      <c r="F15" s="22" t="s">
        <v>136</v>
      </c>
      <c r="G15" s="22" t="s">
        <v>135</v>
      </c>
      <c r="H15" s="41" t="s">
        <v>69</v>
      </c>
      <c r="I15" s="22" t="s">
        <v>70</v>
      </c>
      <c r="J15" s="22" t="s">
        <v>65</v>
      </c>
      <c r="K15" s="43">
        <f>Overall!M14</f>
        <v>4.3738425925925625E-2</v>
      </c>
      <c r="L15" s="22">
        <f>Overall!N14</f>
        <v>9</v>
      </c>
      <c r="M15" s="20"/>
    </row>
    <row r="16" spans="1:13" x14ac:dyDescent="0.2">
      <c r="A16" s="20"/>
      <c r="B16" s="22">
        <v>6</v>
      </c>
      <c r="C16" s="22">
        <v>9</v>
      </c>
      <c r="D16" s="22" t="s">
        <v>72</v>
      </c>
      <c r="E16" s="25" t="s">
        <v>135</v>
      </c>
      <c r="F16" s="22" t="s">
        <v>73</v>
      </c>
      <c r="G16" s="25" t="s">
        <v>67</v>
      </c>
      <c r="H16" s="22" t="s">
        <v>66</v>
      </c>
      <c r="I16" s="22" t="s">
        <v>74</v>
      </c>
      <c r="J16" s="22" t="s">
        <v>71</v>
      </c>
      <c r="K16" s="43">
        <f>Overall!M18</f>
        <v>3.2210648148147947E-2</v>
      </c>
      <c r="L16" s="22">
        <f>Overall!N18</f>
        <v>12</v>
      </c>
      <c r="M16" s="20"/>
    </row>
    <row r="17" spans="1:13" x14ac:dyDescent="0.2">
      <c r="A17" s="20"/>
      <c r="B17" s="22">
        <v>7</v>
      </c>
      <c r="C17" s="22">
        <v>6</v>
      </c>
      <c r="D17" s="25" t="s">
        <v>139</v>
      </c>
      <c r="E17" s="152" t="s">
        <v>135</v>
      </c>
      <c r="F17" s="25" t="s">
        <v>140</v>
      </c>
      <c r="G17" s="152" t="s">
        <v>135</v>
      </c>
      <c r="H17" s="22" t="s">
        <v>166</v>
      </c>
      <c r="I17" s="22" t="s">
        <v>167</v>
      </c>
      <c r="J17" s="22" t="s">
        <v>65</v>
      </c>
      <c r="K17" s="43">
        <f>Overall!M15</f>
        <v>3.32870370370369E-2</v>
      </c>
      <c r="L17" s="22">
        <f>Overall!N15</f>
        <v>16</v>
      </c>
      <c r="M17" s="20"/>
    </row>
    <row r="18" spans="1:13" x14ac:dyDescent="0.2">
      <c r="A18" s="20"/>
      <c r="B18" s="22">
        <v>8</v>
      </c>
      <c r="C18" s="22">
        <v>8</v>
      </c>
      <c r="D18" s="22" t="s">
        <v>142</v>
      </c>
      <c r="E18" s="22" t="s">
        <v>213</v>
      </c>
      <c r="F18" s="22" t="s">
        <v>141</v>
      </c>
      <c r="G18" s="152" t="s">
        <v>185</v>
      </c>
      <c r="H18" s="22" t="s">
        <v>63</v>
      </c>
      <c r="I18" s="22" t="s">
        <v>168</v>
      </c>
      <c r="J18" s="22" t="s">
        <v>71</v>
      </c>
      <c r="K18" s="43">
        <f>Overall!M17</f>
        <v>3.4456018518518539E-2</v>
      </c>
      <c r="L18" s="22">
        <f>Overall!N17</f>
        <v>20</v>
      </c>
      <c r="M18" s="20"/>
    </row>
    <row r="19" spans="1:13" x14ac:dyDescent="0.2">
      <c r="A19" s="20"/>
      <c r="B19" s="22" t="s">
        <v>228</v>
      </c>
      <c r="C19" s="22">
        <v>3</v>
      </c>
      <c r="D19" s="152" t="s">
        <v>137</v>
      </c>
      <c r="E19" s="152" t="s">
        <v>135</v>
      </c>
      <c r="F19" s="152" t="s">
        <v>138</v>
      </c>
      <c r="G19" s="152" t="s">
        <v>185</v>
      </c>
      <c r="H19" s="41" t="s">
        <v>133</v>
      </c>
      <c r="I19" s="22" t="s">
        <v>165</v>
      </c>
      <c r="J19" s="22" t="s">
        <v>65</v>
      </c>
      <c r="K19" s="43" t="s">
        <v>227</v>
      </c>
      <c r="L19" s="22"/>
      <c r="M19" s="20"/>
    </row>
    <row r="20" spans="1:13" ht="15" customHeight="1" x14ac:dyDescent="0.2">
      <c r="A20" s="20"/>
      <c r="B20" s="22" t="s">
        <v>228</v>
      </c>
      <c r="C20" s="22">
        <v>7</v>
      </c>
      <c r="D20" s="152" t="s">
        <v>143</v>
      </c>
      <c r="E20" s="152" t="s">
        <v>135</v>
      </c>
      <c r="F20" s="152" t="s">
        <v>144</v>
      </c>
      <c r="G20" s="152" t="s">
        <v>135</v>
      </c>
      <c r="H20" s="152" t="s">
        <v>145</v>
      </c>
      <c r="I20" s="22" t="s">
        <v>169</v>
      </c>
      <c r="J20" s="22" t="s">
        <v>71</v>
      </c>
      <c r="K20" s="43" t="s">
        <v>224</v>
      </c>
      <c r="L20" s="22"/>
      <c r="M20" s="20"/>
    </row>
    <row r="21" spans="1:13" ht="8.25" customHeight="1" x14ac:dyDescent="0.2">
      <c r="A21" s="20"/>
      <c r="B21" s="23"/>
      <c r="C21" s="23"/>
      <c r="D21" s="151"/>
      <c r="E21" s="151"/>
      <c r="F21" s="151"/>
      <c r="G21" s="151"/>
      <c r="H21" s="151"/>
      <c r="I21" s="23"/>
      <c r="J21" s="23"/>
      <c r="K21" s="157"/>
      <c r="L21" s="23"/>
      <c r="M21" s="20"/>
    </row>
    <row r="22" spans="1:13" x14ac:dyDescent="0.2">
      <c r="A22" s="20"/>
      <c r="B22" s="37" t="s">
        <v>55</v>
      </c>
      <c r="C22" s="23"/>
      <c r="D22" s="23"/>
      <c r="E22" s="23"/>
      <c r="F22" s="23"/>
      <c r="G22" s="23"/>
      <c r="H22" s="23"/>
      <c r="I22" s="23"/>
      <c r="J22" s="23"/>
      <c r="K22" s="44"/>
      <c r="L22" s="23"/>
      <c r="M22" s="20"/>
    </row>
    <row r="23" spans="1:13" x14ac:dyDescent="0.2">
      <c r="A23" s="20"/>
      <c r="B23" s="158" t="s">
        <v>54</v>
      </c>
      <c r="C23" s="159" t="s">
        <v>48</v>
      </c>
      <c r="D23" s="159" t="s">
        <v>49</v>
      </c>
      <c r="E23" s="159" t="s">
        <v>50</v>
      </c>
      <c r="F23" s="159" t="s">
        <v>51</v>
      </c>
      <c r="G23" s="158" t="s">
        <v>50</v>
      </c>
      <c r="H23" s="158" t="s">
        <v>52</v>
      </c>
      <c r="I23" s="158" t="s">
        <v>53</v>
      </c>
      <c r="J23" s="158" t="s">
        <v>42</v>
      </c>
      <c r="K23" s="158" t="s">
        <v>20</v>
      </c>
      <c r="L23" s="158" t="s">
        <v>22</v>
      </c>
      <c r="M23" s="20"/>
    </row>
    <row r="24" spans="1:13" x14ac:dyDescent="0.2">
      <c r="A24" s="20"/>
      <c r="B24" s="22">
        <v>1</v>
      </c>
      <c r="C24" s="22">
        <v>13</v>
      </c>
      <c r="D24" s="26" t="s">
        <v>148</v>
      </c>
      <c r="E24" s="152" t="s">
        <v>135</v>
      </c>
      <c r="F24" s="26" t="s">
        <v>147</v>
      </c>
      <c r="G24" s="152" t="s">
        <v>135</v>
      </c>
      <c r="H24" s="22" t="s">
        <v>146</v>
      </c>
      <c r="I24" s="22" t="s">
        <v>172</v>
      </c>
      <c r="J24" s="22" t="s">
        <v>75</v>
      </c>
      <c r="K24" s="43">
        <f>Overall!M23</f>
        <v>2.2638888888888896E-2</v>
      </c>
      <c r="L24" s="22">
        <f>Overall!N23</f>
        <v>1</v>
      </c>
      <c r="M24" s="20"/>
    </row>
    <row r="25" spans="1:13" x14ac:dyDescent="0.2">
      <c r="A25" s="20"/>
      <c r="B25" s="22">
        <v>2</v>
      </c>
      <c r="C25" s="22">
        <v>15</v>
      </c>
      <c r="D25" s="22" t="s">
        <v>150</v>
      </c>
      <c r="E25" s="22" t="s">
        <v>206</v>
      </c>
      <c r="F25" s="22" t="s">
        <v>149</v>
      </c>
      <c r="G25" s="22" t="s">
        <v>206</v>
      </c>
      <c r="H25" s="41" t="s">
        <v>133</v>
      </c>
      <c r="I25" s="22" t="s">
        <v>173</v>
      </c>
      <c r="J25" s="22" t="s">
        <v>75</v>
      </c>
      <c r="K25" s="43">
        <f>Overall!M25</f>
        <v>2.9791666666666609E-2</v>
      </c>
      <c r="L25" s="22">
        <f>Overall!N25</f>
        <v>20</v>
      </c>
      <c r="M25" s="20"/>
    </row>
    <row r="26" spans="1:13" x14ac:dyDescent="0.2">
      <c r="A26" s="20"/>
      <c r="B26" s="22" t="s">
        <v>228</v>
      </c>
      <c r="C26" s="22">
        <v>11</v>
      </c>
      <c r="D26" s="22" t="s">
        <v>151</v>
      </c>
      <c r="E26" s="22" t="s">
        <v>208</v>
      </c>
      <c r="F26" s="22" t="s">
        <v>153</v>
      </c>
      <c r="G26" s="22" t="s">
        <v>208</v>
      </c>
      <c r="H26" s="41" t="s">
        <v>154</v>
      </c>
      <c r="I26" s="22" t="s">
        <v>174</v>
      </c>
      <c r="J26" s="22" t="s">
        <v>75</v>
      </c>
      <c r="K26" s="43" t="s">
        <v>226</v>
      </c>
      <c r="L26" s="22"/>
      <c r="M26" s="20"/>
    </row>
    <row r="27" spans="1:13" x14ac:dyDescent="0.2">
      <c r="A27" s="20"/>
      <c r="B27" s="22">
        <v>1</v>
      </c>
      <c r="C27" s="22">
        <v>17</v>
      </c>
      <c r="D27" s="22" t="s">
        <v>156</v>
      </c>
      <c r="E27" s="22" t="s">
        <v>131</v>
      </c>
      <c r="F27" s="22" t="s">
        <v>155</v>
      </c>
      <c r="G27" s="22" t="s">
        <v>135</v>
      </c>
      <c r="H27" s="41" t="s">
        <v>157</v>
      </c>
      <c r="I27" s="22" t="s">
        <v>68</v>
      </c>
      <c r="J27" s="22" t="s">
        <v>120</v>
      </c>
      <c r="K27" s="43">
        <f>Overall!M27</f>
        <v>1.9062499999999941E-2</v>
      </c>
      <c r="L27" s="23"/>
      <c r="M27" s="20"/>
    </row>
    <row r="28" spans="1:13" x14ac:dyDescent="0.2">
      <c r="A28" s="20"/>
      <c r="B28" s="22">
        <v>2</v>
      </c>
      <c r="C28" s="22">
        <v>16</v>
      </c>
      <c r="D28" s="22" t="s">
        <v>159</v>
      </c>
      <c r="E28" s="22" t="s">
        <v>131</v>
      </c>
      <c r="F28" s="22" t="s">
        <v>158</v>
      </c>
      <c r="G28" s="22" t="s">
        <v>179</v>
      </c>
      <c r="H28" s="41" t="s">
        <v>154</v>
      </c>
      <c r="I28" s="22" t="s">
        <v>176</v>
      </c>
      <c r="J28" s="22" t="s">
        <v>120</v>
      </c>
      <c r="K28" s="43">
        <f>Overall!M26</f>
        <v>1.9131944444444271E-2</v>
      </c>
      <c r="L28" s="23"/>
      <c r="M28" s="20"/>
    </row>
    <row r="29" spans="1:13" x14ac:dyDescent="0.2">
      <c r="A29" s="20"/>
      <c r="B29" s="145">
        <v>3</v>
      </c>
      <c r="C29" s="145">
        <v>14</v>
      </c>
      <c r="D29" s="153" t="s">
        <v>161</v>
      </c>
      <c r="E29" s="145" t="s">
        <v>206</v>
      </c>
      <c r="F29" s="145" t="s">
        <v>162</v>
      </c>
      <c r="G29" s="145" t="s">
        <v>206</v>
      </c>
      <c r="H29" s="145" t="s">
        <v>163</v>
      </c>
      <c r="I29" s="145" t="s">
        <v>175</v>
      </c>
      <c r="J29" s="145" t="s">
        <v>120</v>
      </c>
      <c r="K29" s="146">
        <f>Overall!M24</f>
        <v>3.0624999999999999E-2</v>
      </c>
      <c r="L29" s="23"/>
      <c r="M29" s="20"/>
    </row>
    <row r="30" spans="1:13" ht="8.25" customHeight="1" x14ac:dyDescent="0.2">
      <c r="A30" s="20"/>
      <c r="B30" s="29"/>
      <c r="C30" s="29"/>
      <c r="D30" s="20"/>
      <c r="E30" s="20"/>
      <c r="F30" s="20"/>
      <c r="G30" s="20"/>
      <c r="H30" s="20"/>
      <c r="I30" s="20"/>
      <c r="J30" s="20"/>
      <c r="K30" s="20"/>
      <c r="L30" s="23"/>
      <c r="M30" s="20"/>
    </row>
    <row r="31" spans="1:13" x14ac:dyDescent="0.2">
      <c r="A31" s="20"/>
      <c r="B31" s="20"/>
      <c r="C31" s="20"/>
      <c r="D31" s="37" t="s">
        <v>177</v>
      </c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">
      <c r="A32" s="20"/>
      <c r="B32" s="29"/>
      <c r="C32" s="29"/>
      <c r="D32" s="82" t="s">
        <v>178</v>
      </c>
      <c r="E32" s="82" t="s">
        <v>179</v>
      </c>
      <c r="F32" s="82" t="s">
        <v>180</v>
      </c>
      <c r="G32" s="82" t="s">
        <v>179</v>
      </c>
      <c r="H32" s="82" t="s">
        <v>181</v>
      </c>
      <c r="I32" s="82" t="s">
        <v>182</v>
      </c>
      <c r="J32" s="82" t="s">
        <v>58</v>
      </c>
      <c r="K32" s="20"/>
      <c r="L32" s="20"/>
      <c r="M32" s="20"/>
    </row>
    <row r="33" spans="1:13" x14ac:dyDescent="0.2">
      <c r="A33" s="20"/>
      <c r="B33" s="29"/>
      <c r="C33" s="29"/>
      <c r="D33" s="152" t="s">
        <v>183</v>
      </c>
      <c r="E33" s="152" t="s">
        <v>135</v>
      </c>
      <c r="F33" s="152" t="s">
        <v>184</v>
      </c>
      <c r="G33" s="152" t="s">
        <v>185</v>
      </c>
      <c r="H33" s="152" t="s">
        <v>186</v>
      </c>
      <c r="I33" s="152" t="s">
        <v>187</v>
      </c>
      <c r="J33" s="152" t="s">
        <v>43</v>
      </c>
      <c r="K33" s="20"/>
      <c r="L33" s="20"/>
      <c r="M33" s="20"/>
    </row>
    <row r="34" spans="1:13" x14ac:dyDescent="0.2">
      <c r="A34" s="20"/>
      <c r="B34" s="29"/>
      <c r="C34" s="29"/>
      <c r="D34" s="152" t="s">
        <v>188</v>
      </c>
      <c r="E34" s="152" t="s">
        <v>135</v>
      </c>
      <c r="F34" s="152" t="s">
        <v>189</v>
      </c>
      <c r="G34" s="152" t="s">
        <v>135</v>
      </c>
      <c r="H34" s="152" t="s">
        <v>190</v>
      </c>
      <c r="I34" s="152" t="s">
        <v>191</v>
      </c>
      <c r="J34" s="152" t="s">
        <v>55</v>
      </c>
      <c r="K34" s="20"/>
      <c r="L34" s="20"/>
      <c r="M34" s="20"/>
    </row>
    <row r="35" spans="1:13" x14ac:dyDescent="0.2">
      <c r="A35" s="20"/>
      <c r="B35" s="29"/>
      <c r="C35" s="29"/>
      <c r="D35" s="152" t="s">
        <v>192</v>
      </c>
      <c r="E35" s="152" t="s">
        <v>135</v>
      </c>
      <c r="F35" s="152" t="s">
        <v>138</v>
      </c>
      <c r="G35" s="152" t="s">
        <v>185</v>
      </c>
      <c r="H35" s="152" t="s">
        <v>193</v>
      </c>
      <c r="I35" s="152" t="s">
        <v>194</v>
      </c>
      <c r="J35" s="152" t="s">
        <v>43</v>
      </c>
      <c r="K35" s="20"/>
      <c r="L35" s="20"/>
      <c r="M35" s="20"/>
    </row>
    <row r="36" spans="1:13" x14ac:dyDescent="0.2">
      <c r="A36" s="20"/>
      <c r="B36" s="29"/>
      <c r="C36" s="29"/>
      <c r="D36" s="152" t="s">
        <v>195</v>
      </c>
      <c r="E36" s="152" t="s">
        <v>131</v>
      </c>
      <c r="F36" s="152" t="s">
        <v>196</v>
      </c>
      <c r="G36" s="152" t="s">
        <v>131</v>
      </c>
      <c r="H36" s="152" t="s">
        <v>197</v>
      </c>
      <c r="I36" s="152" t="s">
        <v>198</v>
      </c>
      <c r="J36" s="152" t="s">
        <v>58</v>
      </c>
      <c r="K36" s="20"/>
      <c r="L36" s="20"/>
      <c r="M36" s="20"/>
    </row>
    <row r="37" spans="1:13" x14ac:dyDescent="0.2">
      <c r="A37" s="20"/>
      <c r="B37" s="29"/>
      <c r="C37" s="29"/>
      <c r="D37" s="152" t="s">
        <v>220</v>
      </c>
      <c r="E37" s="152" t="s">
        <v>135</v>
      </c>
      <c r="F37" s="152" t="s">
        <v>221</v>
      </c>
      <c r="G37" s="152" t="s">
        <v>135</v>
      </c>
      <c r="H37" s="152" t="s">
        <v>222</v>
      </c>
      <c r="I37" s="152" t="s">
        <v>223</v>
      </c>
      <c r="J37" s="152" t="s">
        <v>55</v>
      </c>
      <c r="K37" s="156"/>
      <c r="L37" s="20"/>
      <c r="M37" s="20"/>
    </row>
    <row r="38" spans="1:13" x14ac:dyDescent="0.2">
      <c r="A38" s="20"/>
      <c r="B38" s="29"/>
      <c r="C38" s="29"/>
      <c r="D38" s="152" t="s">
        <v>216</v>
      </c>
      <c r="E38" s="152" t="s">
        <v>209</v>
      </c>
      <c r="F38" s="152" t="s">
        <v>217</v>
      </c>
      <c r="G38" s="152" t="s">
        <v>211</v>
      </c>
      <c r="H38" s="152" t="s">
        <v>218</v>
      </c>
      <c r="I38" s="152" t="s">
        <v>219</v>
      </c>
      <c r="J38" s="152" t="s">
        <v>55</v>
      </c>
      <c r="K38" s="156"/>
      <c r="L38" s="20"/>
      <c r="M38" s="20"/>
    </row>
    <row r="39" spans="1:13" ht="8.25" customHeight="1" x14ac:dyDescent="0.2">
      <c r="A39" s="20"/>
      <c r="B39" s="29"/>
      <c r="C39" s="29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 x14ac:dyDescent="0.2">
      <c r="A40" s="20"/>
      <c r="B40" s="147" t="s">
        <v>199</v>
      </c>
      <c r="C40" s="148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 x14ac:dyDescent="0.2">
      <c r="A41" s="20"/>
      <c r="B41" s="149" t="s">
        <v>135</v>
      </c>
      <c r="C41" s="149" t="s">
        <v>200</v>
      </c>
      <c r="D41" s="20"/>
      <c r="E41" s="149" t="s">
        <v>185</v>
      </c>
      <c r="F41" s="149" t="s">
        <v>201</v>
      </c>
      <c r="G41" s="149"/>
      <c r="H41" s="20"/>
      <c r="I41" s="20"/>
      <c r="J41" s="20"/>
      <c r="K41" s="20"/>
      <c r="L41" s="20"/>
      <c r="M41" s="20"/>
    </row>
    <row r="42" spans="1:13" x14ac:dyDescent="0.2">
      <c r="A42" s="20"/>
      <c r="B42" s="149" t="s">
        <v>206</v>
      </c>
      <c r="C42" s="149" t="s">
        <v>207</v>
      </c>
      <c r="D42" s="148"/>
      <c r="E42" s="149" t="s">
        <v>211</v>
      </c>
      <c r="F42" s="149" t="s">
        <v>212</v>
      </c>
      <c r="G42" s="149"/>
      <c r="H42" s="19"/>
      <c r="I42" s="19"/>
      <c r="J42" s="150"/>
      <c r="K42" s="150"/>
      <c r="L42" s="20"/>
      <c r="M42" s="20"/>
    </row>
    <row r="43" spans="1:13" x14ac:dyDescent="0.2">
      <c r="A43" s="20"/>
      <c r="B43" s="149" t="s">
        <v>202</v>
      </c>
      <c r="C43" s="149" t="s">
        <v>203</v>
      </c>
      <c r="D43" s="149"/>
      <c r="E43" s="155" t="s">
        <v>213</v>
      </c>
      <c r="F43" s="155" t="s">
        <v>215</v>
      </c>
      <c r="G43" s="155"/>
      <c r="H43" s="19"/>
      <c r="I43" s="19"/>
      <c r="J43" s="19"/>
      <c r="K43" s="19"/>
      <c r="L43" s="20"/>
      <c r="M43" s="20"/>
    </row>
    <row r="44" spans="1:13" x14ac:dyDescent="0.2">
      <c r="A44" s="20"/>
      <c r="B44" s="149" t="s">
        <v>179</v>
      </c>
      <c r="C44" s="149" t="s">
        <v>204</v>
      </c>
      <c r="D44" s="149"/>
      <c r="E44" s="149" t="s">
        <v>208</v>
      </c>
      <c r="F44" s="149" t="s">
        <v>152</v>
      </c>
      <c r="G44" s="149"/>
      <c r="H44" s="19"/>
      <c r="I44" s="19"/>
      <c r="J44" s="19"/>
      <c r="K44" s="19"/>
      <c r="L44" s="23"/>
      <c r="M44" s="20"/>
    </row>
    <row r="45" spans="1:13" x14ac:dyDescent="0.2">
      <c r="A45" s="20"/>
      <c r="B45" s="149" t="s">
        <v>131</v>
      </c>
      <c r="C45" s="149" t="s">
        <v>205</v>
      </c>
      <c r="D45" s="149"/>
      <c r="E45" s="149" t="s">
        <v>209</v>
      </c>
      <c r="F45" s="149" t="s">
        <v>210</v>
      </c>
      <c r="G45" s="148"/>
      <c r="H45" s="154"/>
      <c r="I45" s="154"/>
      <c r="J45" s="154"/>
      <c r="K45" s="154"/>
      <c r="L45" s="23"/>
      <c r="M45" s="20"/>
    </row>
    <row r="62" spans="4:12" x14ac:dyDescent="0.2">
      <c r="D62"/>
      <c r="E62"/>
      <c r="F62"/>
      <c r="G62"/>
      <c r="H62"/>
      <c r="I62"/>
      <c r="J62"/>
      <c r="K62"/>
      <c r="L62" s="11"/>
    </row>
    <row r="63" spans="4:12" x14ac:dyDescent="0.2">
      <c r="D63"/>
      <c r="E63"/>
      <c r="F63"/>
      <c r="G63"/>
      <c r="H63"/>
      <c r="I63"/>
      <c r="J63"/>
      <c r="K63"/>
      <c r="L63" s="11"/>
    </row>
  </sheetData>
  <sheetProtection algorithmName="SHA-512" hashValue="UfuLHbw3/WJEMQrnhk0OWtXGGWgc9I86WAPdf8OWfeDdIm2w4xCFxvalPji85AGjJWVI7SQL9KNCdJ5iNPlkzA==" saltValue="LcL+opj0D2WaAd2ahuDMWA==" spinCount="100000" sheet="1" objects="1" scenarios="1"/>
  <mergeCells count="3">
    <mergeCell ref="C6:L6"/>
    <mergeCell ref="C3:M3"/>
    <mergeCell ref="L4:M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29"/>
  <sheetViews>
    <sheetView showGridLines="0" zoomScale="90" zoomScaleNormal="90" workbookViewId="0">
      <selection activeCell="H27" sqref="A8:H27"/>
    </sheetView>
  </sheetViews>
  <sheetFormatPr defaultColWidth="8.6640625" defaultRowHeight="15" x14ac:dyDescent="0.2"/>
  <cols>
    <col min="1" max="1" width="1.88671875" customWidth="1"/>
    <col min="2" max="2" width="8.88671875" style="93"/>
    <col min="3" max="3" width="34.5546875" style="11" customWidth="1"/>
    <col min="4" max="4" width="14.109375" style="11" customWidth="1"/>
    <col min="5" max="5" width="10.88671875" style="1" customWidth="1"/>
    <col min="6" max="6" width="12" style="1" customWidth="1"/>
    <col min="7" max="7" width="11.88671875" style="1" customWidth="1"/>
    <col min="8" max="8" width="11.6640625" style="1" customWidth="1"/>
    <col min="9" max="9" width="10.6640625" style="1" customWidth="1"/>
    <col min="10" max="10" width="9.6640625" style="1" customWidth="1"/>
    <col min="11" max="11" width="11.33203125" style="1" customWidth="1"/>
    <col min="12" max="12" width="9.44140625" style="1" customWidth="1"/>
    <col min="13" max="14" width="12" style="1" customWidth="1"/>
    <col min="15" max="15" width="8.88671875" hidden="1" customWidth="1"/>
    <col min="16" max="16" width="0" hidden="1" customWidth="1"/>
  </cols>
  <sheetData>
    <row r="1" spans="2:17" x14ac:dyDescent="0.2">
      <c r="Q1" s="2"/>
    </row>
    <row r="2" spans="2:17" x14ac:dyDescent="0.2">
      <c r="Q2" s="2"/>
    </row>
    <row r="3" spans="2:17" x14ac:dyDescent="0.2">
      <c r="Q3" s="2"/>
    </row>
    <row r="4" spans="2:17" x14ac:dyDescent="0.2">
      <c r="Q4" s="2"/>
    </row>
    <row r="5" spans="2:17" x14ac:dyDescent="0.2">
      <c r="Q5" s="2"/>
    </row>
    <row r="6" spans="2:17" ht="18" x14ac:dyDescent="0.25">
      <c r="F6" s="12" t="s">
        <v>34</v>
      </c>
      <c r="G6" s="12"/>
      <c r="H6" s="12"/>
      <c r="L6" s="12" t="s">
        <v>39</v>
      </c>
      <c r="Q6" s="2"/>
    </row>
    <row r="7" spans="2:17" ht="15.75" thickBot="1" x14ac:dyDescent="0.25">
      <c r="Q7" s="2"/>
    </row>
    <row r="8" spans="2:17" ht="28.5" customHeight="1" thickBot="1" x14ac:dyDescent="0.25">
      <c r="B8" s="169" t="s">
        <v>48</v>
      </c>
      <c r="C8" s="169" t="s">
        <v>85</v>
      </c>
      <c r="D8" s="169" t="s">
        <v>42</v>
      </c>
      <c r="E8" s="175" t="s">
        <v>14</v>
      </c>
      <c r="F8" s="177" t="s">
        <v>15</v>
      </c>
      <c r="G8" s="179" t="s">
        <v>35</v>
      </c>
      <c r="H8" s="181" t="s">
        <v>44</v>
      </c>
      <c r="I8" s="171" t="s">
        <v>16</v>
      </c>
      <c r="J8" s="172"/>
      <c r="K8" s="173" t="s">
        <v>17</v>
      </c>
      <c r="L8" s="174"/>
      <c r="M8" s="167" t="s">
        <v>104</v>
      </c>
      <c r="N8" s="168"/>
      <c r="O8" s="15"/>
      <c r="P8" s="15"/>
      <c r="Q8" s="2"/>
    </row>
    <row r="9" spans="2:17" ht="28.5" customHeight="1" thickBot="1" x14ac:dyDescent="0.25">
      <c r="B9" s="170"/>
      <c r="C9" s="170"/>
      <c r="D9" s="170"/>
      <c r="E9" s="176"/>
      <c r="F9" s="178"/>
      <c r="G9" s="180"/>
      <c r="H9" s="182"/>
      <c r="I9" s="106" t="s">
        <v>20</v>
      </c>
      <c r="J9" s="105" t="s">
        <v>22</v>
      </c>
      <c r="K9" s="108" t="s">
        <v>20</v>
      </c>
      <c r="L9" s="107" t="s">
        <v>22</v>
      </c>
      <c r="M9" s="80" t="s">
        <v>46</v>
      </c>
      <c r="N9" s="81" t="s">
        <v>22</v>
      </c>
      <c r="O9" s="88" t="s">
        <v>40</v>
      </c>
      <c r="P9" s="45" t="s">
        <v>41</v>
      </c>
      <c r="Q9" s="69" t="s">
        <v>25</v>
      </c>
    </row>
    <row r="10" spans="2:17" ht="19.5" customHeight="1" x14ac:dyDescent="0.25">
      <c r="B10" s="63" t="s">
        <v>0</v>
      </c>
      <c r="C10" s="84" t="str">
        <f>'Timecard 1a'!C4</f>
        <v>Graeme Cornthwaite &amp; Ali Procter</v>
      </c>
      <c r="D10" s="64" t="str">
        <f>'Seeded entry'!D5</f>
        <v>Expert</v>
      </c>
      <c r="E10" s="6">
        <f>'Timecard 1a'!AE4</f>
        <v>4.2824074074074292E-3</v>
      </c>
      <c r="F10" s="7">
        <f>'Timecard 1b'!AE4</f>
        <v>4.1782407407406907E-3</v>
      </c>
      <c r="G10" s="99">
        <f>'Timecard 1c'!AN4</f>
        <v>5.7407407407406401E-3</v>
      </c>
      <c r="H10" s="97">
        <f>G10+F10+E10</f>
        <v>1.420138888888876E-2</v>
      </c>
      <c r="I10" s="103">
        <f>TIME(0,'Timecard 2'!Z5,0)</f>
        <v>0</v>
      </c>
      <c r="J10" s="101">
        <f>'Timecard 2'!AA5</f>
        <v>0</v>
      </c>
      <c r="K10" s="111">
        <f>TIME(0,'Timecard 3'!P5,0)</f>
        <v>0</v>
      </c>
      <c r="L10" s="109">
        <f>'Timecard 3'!Q5</f>
        <v>0</v>
      </c>
      <c r="M10" s="85">
        <f t="shared" ref="M10:M25" si="0">(E10+F10+I10+K10)+G10</f>
        <v>1.420138888888876E-2</v>
      </c>
      <c r="N10" s="79">
        <f>L10+J10</f>
        <v>0</v>
      </c>
      <c r="O10" s="89" t="e">
        <f t="shared" ref="O10:O21" si="1">RANK(N10,N$10:N$21,1)</f>
        <v>#VALUE!</v>
      </c>
      <c r="P10" s="86" t="e">
        <f t="shared" ref="P10:P21" si="2">RANK(M10,M$10:M$21,1)</f>
        <v>#VALUE!</v>
      </c>
      <c r="Q10" s="13">
        <v>1</v>
      </c>
    </row>
    <row r="11" spans="2:17" ht="19.5" customHeight="1" x14ac:dyDescent="0.25">
      <c r="B11" s="61" t="s">
        <v>1</v>
      </c>
      <c r="C11" s="82" t="str">
        <f>'Timecard 1a'!C5</f>
        <v>Andy Ace Harrison &amp; Henry Carr</v>
      </c>
      <c r="D11" s="33" t="str">
        <f>'Seeded entry'!D6</f>
        <v>Expert</v>
      </c>
      <c r="E11" s="95">
        <f>'Timecard 1a'!AE5</f>
        <v>5.1041666666666319E-3</v>
      </c>
      <c r="F11" s="96">
        <f>'Timecard 1b'!AE5</f>
        <v>4.8263888888889044E-3</v>
      </c>
      <c r="G11" s="100">
        <f>'Timecard 1c'!AN5</f>
        <v>6.5393518518518413E-3</v>
      </c>
      <c r="H11" s="98">
        <f t="shared" ref="H11:H27" si="3">G11+F11+E11</f>
        <v>1.6469907407407378E-2</v>
      </c>
      <c r="I11" s="104">
        <f>TIME(0,'Timecard 2'!Z6,0)</f>
        <v>6.9444444444444447E-4</v>
      </c>
      <c r="J11" s="102">
        <f>'Timecard 2'!AA6</f>
        <v>0</v>
      </c>
      <c r="K11" s="112">
        <f>TIME(0,'Timecard 3'!P6,0)</f>
        <v>4.1666666666666666E-3</v>
      </c>
      <c r="L11" s="110">
        <f>'Timecard 3'!Q6</f>
        <v>0</v>
      </c>
      <c r="M11" s="87">
        <f t="shared" si="0"/>
        <v>2.1331018518518489E-2</v>
      </c>
      <c r="N11" s="91">
        <f t="shared" ref="N11:N25" si="4">L11+J11</f>
        <v>0</v>
      </c>
      <c r="O11" s="90" t="e">
        <f t="shared" si="1"/>
        <v>#VALUE!</v>
      </c>
      <c r="P11" s="83" t="e">
        <f t="shared" si="2"/>
        <v>#VALUE!</v>
      </c>
      <c r="Q11" s="14">
        <v>2</v>
      </c>
    </row>
    <row r="12" spans="2:17" ht="19.5" customHeight="1" x14ac:dyDescent="0.25">
      <c r="B12" s="61" t="s">
        <v>2</v>
      </c>
      <c r="C12" s="82" t="str">
        <f>'Timecard 1a'!C6</f>
        <v>Peter Ellerby &amp; Iain Tullie</v>
      </c>
      <c r="D12" s="33" t="str">
        <f>'Seeded entry'!D7</f>
        <v>Expert</v>
      </c>
      <c r="E12" s="95">
        <f>'Timecard 1a'!AE6</f>
        <v>7.8935185185185636E-3</v>
      </c>
      <c r="F12" s="96">
        <f>'Timecard 1b'!AE6</f>
        <v>4.4675925925926618E-3</v>
      </c>
      <c r="G12" s="100">
        <f>'Timecard 1c'!AN6</f>
        <v>6.226851851851789E-3</v>
      </c>
      <c r="H12" s="98">
        <f t="shared" si="3"/>
        <v>1.8587962962963014E-2</v>
      </c>
      <c r="I12" s="104">
        <f>TIME(0,'Timecard 2'!Z7,0)</f>
        <v>2.8472222222222222E-2</v>
      </c>
      <c r="J12" s="102">
        <f>'Timecard 2'!AA7</f>
        <v>0</v>
      </c>
      <c r="K12" s="112" t="e">
        <f>TIME(0,'Timecard 3'!P7,0)</f>
        <v>#VALUE!</v>
      </c>
      <c r="L12" s="110" t="str">
        <f>'Timecard 3'!Q7</f>
        <v>Retired</v>
      </c>
      <c r="M12" s="87" t="e">
        <f t="shared" si="0"/>
        <v>#VALUE!</v>
      </c>
      <c r="N12" s="91" t="e">
        <f t="shared" si="4"/>
        <v>#VALUE!</v>
      </c>
      <c r="O12" s="90" t="e">
        <f t="shared" si="1"/>
        <v>#VALUE!</v>
      </c>
      <c r="P12" s="83" t="e">
        <f t="shared" si="2"/>
        <v>#VALUE!</v>
      </c>
      <c r="Q12" s="14" t="s">
        <v>116</v>
      </c>
    </row>
    <row r="13" spans="2:17" ht="19.5" customHeight="1" x14ac:dyDescent="0.25">
      <c r="B13" s="61" t="s">
        <v>3</v>
      </c>
      <c r="C13" s="82" t="str">
        <f>'Timecard 1a'!C7</f>
        <v>Darell Staniforth &amp; Nicky Staniforth</v>
      </c>
      <c r="D13" s="33" t="str">
        <f>'Seeded entry'!D8</f>
        <v>Expert</v>
      </c>
      <c r="E13" s="95">
        <f>'Timecard 1a'!AE7</f>
        <v>4.4560185185184009E-3</v>
      </c>
      <c r="F13" s="96">
        <f>'Timecard 1b'!AE7</f>
        <v>4.2245370370370683E-3</v>
      </c>
      <c r="G13" s="100">
        <f>'Timecard 1c'!AN7</f>
        <v>5.4976851851851194E-3</v>
      </c>
      <c r="H13" s="98">
        <f t="shared" si="3"/>
        <v>1.4178240740740589E-2</v>
      </c>
      <c r="I13" s="104">
        <f>TIME(0,'Timecard 2'!Z8,0)</f>
        <v>0</v>
      </c>
      <c r="J13" s="102">
        <f>'Timecard 2'!AA8</f>
        <v>0</v>
      </c>
      <c r="K13" s="112">
        <f>TIME(0,'Timecard 3'!P8,0)</f>
        <v>4.8611111111111112E-3</v>
      </c>
      <c r="L13" s="110">
        <f>'Timecard 3'!Q8</f>
        <v>4</v>
      </c>
      <c r="M13" s="87">
        <f t="shared" si="0"/>
        <v>1.90393518518517E-2</v>
      </c>
      <c r="N13" s="91">
        <f t="shared" si="4"/>
        <v>4</v>
      </c>
      <c r="O13" s="90" t="e">
        <f t="shared" si="1"/>
        <v>#VALUE!</v>
      </c>
      <c r="P13" s="83" t="e">
        <f t="shared" si="2"/>
        <v>#VALUE!</v>
      </c>
      <c r="Q13" s="14">
        <v>4</v>
      </c>
    </row>
    <row r="14" spans="2:17" ht="19.5" customHeight="1" x14ac:dyDescent="0.25">
      <c r="B14" s="61" t="s">
        <v>4</v>
      </c>
      <c r="C14" s="82" t="str">
        <f>'Timecard 1a'!C8</f>
        <v>Stephen Reynolds &amp; Stuart Lamb</v>
      </c>
      <c r="D14" s="33" t="str">
        <f>'Seeded entry'!D9</f>
        <v>Expert</v>
      </c>
      <c r="E14" s="95">
        <f>'Timecard 1a'!AE8</f>
        <v>7.2106481481480494E-3</v>
      </c>
      <c r="F14" s="96">
        <f>'Timecard 1b'!AE8</f>
        <v>5.5787037037036708E-3</v>
      </c>
      <c r="G14" s="100">
        <f>'Timecard 1c'!AN8</f>
        <v>6.643518518518356E-3</v>
      </c>
      <c r="H14" s="98">
        <f t="shared" si="3"/>
        <v>1.9432870370370076E-2</v>
      </c>
      <c r="I14" s="104">
        <f>TIME(0,'Timecard 2'!Z9,0)</f>
        <v>1.3888888888888888E-2</v>
      </c>
      <c r="J14" s="102">
        <f>'Timecard 2'!AA9</f>
        <v>4</v>
      </c>
      <c r="K14" s="112">
        <f>TIME(0,'Timecard 3'!P9,0)</f>
        <v>1.0416666666666666E-2</v>
      </c>
      <c r="L14" s="110">
        <f>'Timecard 3'!Q9</f>
        <v>5</v>
      </c>
      <c r="M14" s="87">
        <f t="shared" si="0"/>
        <v>4.3738425925925625E-2</v>
      </c>
      <c r="N14" s="91">
        <f t="shared" si="4"/>
        <v>9</v>
      </c>
      <c r="O14" s="90" t="e">
        <f t="shared" si="1"/>
        <v>#VALUE!</v>
      </c>
      <c r="P14" s="83" t="e">
        <f t="shared" si="2"/>
        <v>#VALUE!</v>
      </c>
      <c r="Q14" s="14">
        <v>5</v>
      </c>
    </row>
    <row r="15" spans="2:17" ht="19.5" customHeight="1" x14ac:dyDescent="0.25">
      <c r="B15" s="61" t="s">
        <v>5</v>
      </c>
      <c r="C15" s="82" t="str">
        <f>'Timecard 1a'!C9</f>
        <v>Keith Proudfoot &amp; James Heron</v>
      </c>
      <c r="D15" s="33" t="str">
        <f>'Seeded entry'!D10</f>
        <v>Expert</v>
      </c>
      <c r="E15" s="95">
        <f>'Timecard 1a'!AE9</f>
        <v>7.2569444444444808E-3</v>
      </c>
      <c r="F15" s="96">
        <f>'Timecard 1b'!AE9</f>
        <v>5.4282407407406641E-3</v>
      </c>
      <c r="G15" s="100">
        <f>'Timecard 1c'!AN9</f>
        <v>6.7129629629628651E-3</v>
      </c>
      <c r="H15" s="98">
        <f t="shared" si="3"/>
        <v>1.9398148148148012E-2</v>
      </c>
      <c r="I15" s="104">
        <f>TIME(0,'Timecard 2'!Z10,0)</f>
        <v>1.3888888888888888E-2</v>
      </c>
      <c r="J15" s="102">
        <f>'Timecard 2'!AA10</f>
        <v>3</v>
      </c>
      <c r="K15" s="112">
        <f>TIME(0,'Timecard 3'!P10,0)</f>
        <v>0</v>
      </c>
      <c r="L15" s="110">
        <f>'Timecard 3'!Q10</f>
        <v>13</v>
      </c>
      <c r="M15" s="87">
        <f t="shared" si="0"/>
        <v>3.32870370370369E-2</v>
      </c>
      <c r="N15" s="91">
        <f t="shared" si="4"/>
        <v>16</v>
      </c>
      <c r="O15" s="90" t="e">
        <f t="shared" si="1"/>
        <v>#VALUE!</v>
      </c>
      <c r="P15" s="83" t="e">
        <f t="shared" si="2"/>
        <v>#VALUE!</v>
      </c>
      <c r="Q15" s="14" t="s">
        <v>116</v>
      </c>
    </row>
    <row r="16" spans="2:17" ht="19.5" customHeight="1" x14ac:dyDescent="0.25">
      <c r="B16" s="61" t="s">
        <v>6</v>
      </c>
      <c r="C16" s="82" t="str">
        <f>'Timecard 1a'!C10</f>
        <v>Richard Derrick &amp; Robert Duley</v>
      </c>
      <c r="D16" s="33" t="str">
        <f>'Seeded entry'!D11</f>
        <v>Semi Expert</v>
      </c>
      <c r="E16" s="95">
        <f>'Timecard 1a'!AE10</f>
        <v>5.5671296296296857E-3</v>
      </c>
      <c r="F16" s="96" t="s">
        <v>119</v>
      </c>
      <c r="G16" s="100"/>
      <c r="H16" s="98"/>
      <c r="I16" s="104"/>
      <c r="J16" s="102"/>
      <c r="K16" s="112"/>
      <c r="L16" s="110"/>
      <c r="M16" s="87"/>
      <c r="N16" s="91"/>
      <c r="O16" s="90"/>
      <c r="P16" s="83"/>
      <c r="Q16" s="14" t="s">
        <v>119</v>
      </c>
    </row>
    <row r="17" spans="2:17" ht="19.5" customHeight="1" x14ac:dyDescent="0.25">
      <c r="B17" s="61" t="s">
        <v>7</v>
      </c>
      <c r="C17" s="82" t="str">
        <f>'Timecard 1a'!C11</f>
        <v>Bernard Watkins &amp; Adam Roper</v>
      </c>
      <c r="D17" s="33" t="str">
        <f>'Seeded entry'!D12</f>
        <v>Semi Expert</v>
      </c>
      <c r="E17" s="95">
        <f>'Timecard 1a'!AE11</f>
        <v>6.3310185185185292E-3</v>
      </c>
      <c r="F17" s="96">
        <f>'Timecard 1b'!AE11</f>
        <v>5.4166666666667362E-3</v>
      </c>
      <c r="G17" s="100">
        <f>'Timecard 1c'!AN11</f>
        <v>6.7361111111110539E-3</v>
      </c>
      <c r="H17" s="98">
        <f t="shared" si="3"/>
        <v>1.8483796296296318E-2</v>
      </c>
      <c r="I17" s="104">
        <f>TIME(0,'Timecard 2'!Z12,0)</f>
        <v>1.5972222222222221E-2</v>
      </c>
      <c r="J17" s="102">
        <f>'Timecard 2'!AA12</f>
        <v>20</v>
      </c>
      <c r="K17" s="112">
        <f>TIME(0,'Timecard 3'!P12,0)</f>
        <v>0</v>
      </c>
      <c r="L17" s="110">
        <f>'Timecard 3'!Q12</f>
        <v>0</v>
      </c>
      <c r="M17" s="87">
        <f t="shared" si="0"/>
        <v>3.4456018518518539E-2</v>
      </c>
      <c r="N17" s="91">
        <f t="shared" si="4"/>
        <v>20</v>
      </c>
      <c r="O17" s="90" t="e">
        <f t="shared" si="1"/>
        <v>#VALUE!</v>
      </c>
      <c r="P17" s="83" t="e">
        <f t="shared" si="2"/>
        <v>#VALUE!</v>
      </c>
      <c r="Q17" s="14" t="s">
        <v>116</v>
      </c>
    </row>
    <row r="18" spans="2:17" ht="19.5" customHeight="1" x14ac:dyDescent="0.25">
      <c r="B18" s="61" t="s">
        <v>8</v>
      </c>
      <c r="C18" s="82" t="str">
        <f>'Timecard 1a'!C12</f>
        <v>Luke Carroll &amp; Neil Kinch</v>
      </c>
      <c r="D18" s="33" t="str">
        <f>'Seeded entry'!D13</f>
        <v>Semi Expert</v>
      </c>
      <c r="E18" s="95">
        <f>'Timecard 1a'!AE12</f>
        <v>5.532407407407347E-3</v>
      </c>
      <c r="F18" s="96">
        <f>'Timecard 1b'!AE12</f>
        <v>5.0115740740740433E-3</v>
      </c>
      <c r="G18" s="100">
        <f>'Timecard 1c'!AN12</f>
        <v>6.3888888888887774E-3</v>
      </c>
      <c r="H18" s="98">
        <f t="shared" si="3"/>
        <v>1.6932870370370168E-2</v>
      </c>
      <c r="I18" s="104">
        <f>TIME(0,'Timecard 2'!Z13,0)</f>
        <v>1.2500000000000001E-2</v>
      </c>
      <c r="J18" s="102">
        <f>'Timecard 2'!AA13</f>
        <v>12</v>
      </c>
      <c r="K18" s="112">
        <f>TIME(0,'Timecard 3'!P13,0)</f>
        <v>2.7777777777777779E-3</v>
      </c>
      <c r="L18" s="110">
        <f>'Timecard 3'!Q13</f>
        <v>0</v>
      </c>
      <c r="M18" s="87">
        <f t="shared" si="0"/>
        <v>3.2210648148147947E-2</v>
      </c>
      <c r="N18" s="91">
        <f t="shared" si="4"/>
        <v>12</v>
      </c>
      <c r="O18" s="90" t="e">
        <f t="shared" si="1"/>
        <v>#VALUE!</v>
      </c>
      <c r="P18" s="83" t="e">
        <f t="shared" si="2"/>
        <v>#VALUE!</v>
      </c>
      <c r="Q18" s="14">
        <v>6</v>
      </c>
    </row>
    <row r="19" spans="2:17" ht="19.5" customHeight="1" x14ac:dyDescent="0.25">
      <c r="B19" s="61" t="s">
        <v>9</v>
      </c>
      <c r="C19" s="82" t="str">
        <f>'Timecard 1a'!C13</f>
        <v>Neil Raven &amp; Claire Raven</v>
      </c>
      <c r="D19" s="33" t="str">
        <f>'Seeded entry'!D14</f>
        <v>Semi Expert</v>
      </c>
      <c r="E19" s="95">
        <f>'Timecard 1a'!AE13</f>
        <v>8.9120370370370482E-3</v>
      </c>
      <c r="F19" s="96">
        <f>'Timecard 1b'!AE13</f>
        <v>4.6527777777777279E-3</v>
      </c>
      <c r="G19" s="100">
        <f>'Timecard 1c'!AN13</f>
        <v>5.8912037037037734E-3</v>
      </c>
      <c r="H19" s="98">
        <f t="shared" si="3"/>
        <v>1.945601851851855E-2</v>
      </c>
      <c r="I19" s="104">
        <f>TIME(0,'Timecard 2'!Z14,0)</f>
        <v>6.9444444444444447E-4</v>
      </c>
      <c r="J19" s="102">
        <f>'Timecard 2'!AA14</f>
        <v>1</v>
      </c>
      <c r="K19" s="112">
        <f>TIME(0,'Timecard 3'!P14,0)</f>
        <v>1.1111111111111112E-2</v>
      </c>
      <c r="L19" s="110">
        <f>'Timecard 3'!Q14</f>
        <v>0</v>
      </c>
      <c r="M19" s="87">
        <f t="shared" si="0"/>
        <v>3.1261574074074108E-2</v>
      </c>
      <c r="N19" s="91">
        <f t="shared" si="4"/>
        <v>1</v>
      </c>
      <c r="O19" s="90" t="e">
        <f t="shared" si="1"/>
        <v>#VALUE!</v>
      </c>
      <c r="P19" s="83" t="e">
        <f t="shared" si="2"/>
        <v>#VALUE!</v>
      </c>
      <c r="Q19" s="14">
        <v>3</v>
      </c>
    </row>
    <row r="20" spans="2:17" ht="19.5" customHeight="1" x14ac:dyDescent="0.25">
      <c r="B20" s="61"/>
      <c r="C20" s="82"/>
      <c r="D20" s="33"/>
      <c r="E20" s="137"/>
      <c r="F20" s="137"/>
      <c r="G20" s="137"/>
      <c r="H20" s="138"/>
      <c r="I20" s="137"/>
      <c r="J20" s="139"/>
      <c r="K20" s="137"/>
      <c r="L20" s="140"/>
      <c r="M20" s="87"/>
      <c r="N20" s="91"/>
      <c r="O20" s="90"/>
      <c r="P20" s="83"/>
      <c r="Q20" s="14"/>
    </row>
    <row r="21" spans="2:17" ht="19.5" customHeight="1" x14ac:dyDescent="0.25">
      <c r="B21" s="61" t="s">
        <v>10</v>
      </c>
      <c r="C21" s="82" t="str">
        <f>'Timecard 1a'!C14</f>
        <v>Ian Blakemore &amp; Alistair Blakemore</v>
      </c>
      <c r="D21" s="33" t="str">
        <f>'Seeded entry'!D15</f>
        <v>Novice</v>
      </c>
      <c r="E21" s="95">
        <f>'Timecard 1a'!AE14</f>
        <v>8.6111111111110382E-3</v>
      </c>
      <c r="F21" s="96">
        <f>'Timecard 1b'!AE14</f>
        <v>7.233796296296292E-3</v>
      </c>
      <c r="G21" s="100">
        <f>'Timecard 1c'!AN14</f>
        <v>1.0601851851851942E-2</v>
      </c>
      <c r="H21" s="98">
        <f t="shared" si="3"/>
        <v>2.6446759259259271E-2</v>
      </c>
      <c r="I21" s="104" t="s">
        <v>119</v>
      </c>
      <c r="J21" s="102" t="str">
        <f>'Timecard 2'!AA16</f>
        <v>Retired</v>
      </c>
      <c r="K21" s="127"/>
      <c r="L21" s="128"/>
      <c r="M21" s="87">
        <f>H21</f>
        <v>2.6446759259259271E-2</v>
      </c>
      <c r="N21" s="91"/>
      <c r="O21" s="90" t="e">
        <f t="shared" si="1"/>
        <v>#VALUE!</v>
      </c>
      <c r="P21" s="83" t="e">
        <f t="shared" si="2"/>
        <v>#VALUE!</v>
      </c>
      <c r="Q21" s="14" t="s">
        <v>119</v>
      </c>
    </row>
    <row r="22" spans="2:17" ht="19.5" hidden="1" customHeight="1" x14ac:dyDescent="0.25">
      <c r="B22" s="61" t="s">
        <v>11</v>
      </c>
      <c r="C22" s="82" t="s">
        <v>115</v>
      </c>
      <c r="D22" s="33" t="str">
        <f>'Seeded entry'!D16</f>
        <v>Novice</v>
      </c>
      <c r="E22" s="95">
        <f>'Timecard 1a'!AE15</f>
        <v>0</v>
      </c>
      <c r="F22" s="96">
        <f>'Timecard 1b'!AE15</f>
        <v>0</v>
      </c>
      <c r="G22" s="100">
        <f>'Timecard 1c'!AN15</f>
        <v>0</v>
      </c>
      <c r="H22" s="98">
        <f t="shared" si="3"/>
        <v>0</v>
      </c>
      <c r="I22" s="104" t="e">
        <f>TIME(0,'Timecard 2'!#REF!,0)</f>
        <v>#REF!</v>
      </c>
      <c r="J22" s="102" t="e">
        <f>'Timecard 2'!#REF!</f>
        <v>#REF!</v>
      </c>
      <c r="K22" s="127"/>
      <c r="L22" s="128"/>
      <c r="M22" s="87" t="e">
        <f t="shared" si="0"/>
        <v>#REF!</v>
      </c>
      <c r="N22" s="91" t="e">
        <f t="shared" si="4"/>
        <v>#REF!</v>
      </c>
      <c r="O22" s="90" t="e">
        <f>RANK(M22,M$22:M$25,1)</f>
        <v>#REF!</v>
      </c>
      <c r="P22" s="83" t="e">
        <f>RANK(M22,M$22:M$25,1)</f>
        <v>#REF!</v>
      </c>
      <c r="Q22" s="14">
        <v>2</v>
      </c>
    </row>
    <row r="23" spans="2:17" ht="19.5" customHeight="1" x14ac:dyDescent="0.25">
      <c r="B23" s="61" t="s">
        <v>12</v>
      </c>
      <c r="C23" s="82" t="str">
        <f>'Timecard 1a'!C16</f>
        <v>Kevin Dickson &amp; Heather Nixon-Pavitt</v>
      </c>
      <c r="D23" s="33" t="str">
        <f>'Seeded entry'!D17</f>
        <v>Novice</v>
      </c>
      <c r="E23" s="95">
        <f>'Timecard 1a'!AE16</f>
        <v>6.030092592592573E-3</v>
      </c>
      <c r="F23" s="96">
        <f>'Timecard 1b'!AE16</f>
        <v>7.1527777777776868E-3</v>
      </c>
      <c r="G23" s="100">
        <f>'Timecard 1c'!AN16</f>
        <v>7.3726851851853015E-3</v>
      </c>
      <c r="H23" s="98">
        <f t="shared" si="3"/>
        <v>2.0555555555555563E-2</v>
      </c>
      <c r="I23" s="104">
        <f>TIME(0,'Timecard 2'!Z17,0)</f>
        <v>2.0833333333333333E-3</v>
      </c>
      <c r="J23" s="102">
        <f>'Timecard 2'!AA17</f>
        <v>1</v>
      </c>
      <c r="K23" s="127"/>
      <c r="L23" s="128"/>
      <c r="M23" s="87">
        <f t="shared" si="0"/>
        <v>2.2638888888888896E-2</v>
      </c>
      <c r="N23" s="91">
        <f t="shared" si="4"/>
        <v>1</v>
      </c>
      <c r="O23" s="90"/>
      <c r="P23" s="83"/>
      <c r="Q23" s="14">
        <v>1</v>
      </c>
    </row>
    <row r="24" spans="2:17" ht="19.5" customHeight="1" x14ac:dyDescent="0.25">
      <c r="B24" s="61" t="s">
        <v>13</v>
      </c>
      <c r="C24" s="82" t="str">
        <f>'Timecard 1a'!C17</f>
        <v>Stuart Coldron &amp; Joel Coldron</v>
      </c>
      <c r="D24" s="33" t="str">
        <f>'Seeded entry'!D18</f>
        <v>Novice</v>
      </c>
      <c r="E24" s="95">
        <f>'Timecard 1a'!AE17</f>
        <v>1.0416666666666666E-2</v>
      </c>
      <c r="F24" s="96">
        <f>'Timecard 1b'!AE17</f>
        <v>8.3680555555555557E-3</v>
      </c>
      <c r="G24" s="100">
        <f>'Timecard 1c'!AN17</f>
        <v>1.1840277777777778E-2</v>
      </c>
      <c r="H24" s="98">
        <f t="shared" si="3"/>
        <v>3.0624999999999999E-2</v>
      </c>
      <c r="I24" s="104" t="s">
        <v>120</v>
      </c>
      <c r="J24" s="104"/>
      <c r="K24" s="127"/>
      <c r="L24" s="128"/>
      <c r="M24" s="87">
        <f>H24</f>
        <v>3.0624999999999999E-2</v>
      </c>
      <c r="N24" s="91"/>
      <c r="O24" s="90"/>
      <c r="P24" s="83"/>
      <c r="Q24" s="14" t="s">
        <v>120</v>
      </c>
    </row>
    <row r="25" spans="2:17" ht="19.5" customHeight="1" x14ac:dyDescent="0.25">
      <c r="B25" s="61" t="s">
        <v>95</v>
      </c>
      <c r="C25" s="82" t="str">
        <f>'Timecard 1a'!C18</f>
        <v>Gary Dixon &amp; Harley Connell</v>
      </c>
      <c r="D25" s="33" t="str">
        <f>'Seeded entry'!D19</f>
        <v>Novice</v>
      </c>
      <c r="E25" s="95">
        <f>'Timecard 1a'!AE18</f>
        <v>6.9560185185184708E-3</v>
      </c>
      <c r="F25" s="96">
        <f>'Timecard 1b'!AE18</f>
        <v>6.7939814814814824E-3</v>
      </c>
      <c r="G25" s="100">
        <f>'Timecard 1c'!AN18</f>
        <v>6.3194444444444331E-3</v>
      </c>
      <c r="H25" s="98">
        <f t="shared" si="3"/>
        <v>2.0069444444444386E-2</v>
      </c>
      <c r="I25" s="104">
        <f>TIME(0,'Timecard 2'!Z19,0)</f>
        <v>9.7222222222222224E-3</v>
      </c>
      <c r="J25" s="102">
        <f>'Timecard 2'!AA19</f>
        <v>20</v>
      </c>
      <c r="K25" s="127"/>
      <c r="L25" s="128"/>
      <c r="M25" s="87">
        <f t="shared" si="0"/>
        <v>2.9791666666666609E-2</v>
      </c>
      <c r="N25" s="91">
        <f t="shared" si="4"/>
        <v>20</v>
      </c>
      <c r="O25" s="90"/>
      <c r="P25" s="83"/>
      <c r="Q25" s="14" t="s">
        <v>116</v>
      </c>
    </row>
    <row r="26" spans="2:17" ht="19.5" customHeight="1" x14ac:dyDescent="0.25">
      <c r="B26" s="61" t="s">
        <v>96</v>
      </c>
      <c r="C26" s="82" t="str">
        <f>'Timecard 1a'!C19</f>
        <v>Mike Procter &amp; Robert Procter</v>
      </c>
      <c r="D26" s="33" t="str">
        <f>'Seeded entry'!D20</f>
        <v>Novice</v>
      </c>
      <c r="E26" s="95">
        <f>'Timecard 1a'!AE19</f>
        <v>6.0069444444443842E-3</v>
      </c>
      <c r="F26" s="96">
        <f>'Timecard 1b'!AE19</f>
        <v>5.960648148148175E-3</v>
      </c>
      <c r="G26" s="100">
        <f>'Timecard 1c'!AN19</f>
        <v>7.1643518518517135E-3</v>
      </c>
      <c r="H26" s="98">
        <f t="shared" si="3"/>
        <v>1.9131944444444271E-2</v>
      </c>
      <c r="I26" s="104" t="s">
        <v>120</v>
      </c>
      <c r="J26" s="102"/>
      <c r="K26" s="127"/>
      <c r="L26" s="128"/>
      <c r="M26" s="87">
        <f>H26</f>
        <v>1.9131944444444271E-2</v>
      </c>
      <c r="N26" s="91"/>
      <c r="O26" s="90" t="e">
        <f>RANK(#REF!,M$22:M$25,1)</f>
        <v>#REF!</v>
      </c>
      <c r="P26" s="83" t="e">
        <f>RANK(#REF!,M$22:M$25,1)</f>
        <v>#REF!</v>
      </c>
      <c r="Q26" s="14" t="s">
        <v>120</v>
      </c>
    </row>
    <row r="27" spans="2:17" ht="19.5" customHeight="1" x14ac:dyDescent="0.25">
      <c r="B27" s="61" t="s">
        <v>97</v>
      </c>
      <c r="C27" s="82" t="str">
        <f>'Timecard 1a'!C20</f>
        <v>Thomas Robinson &amp; Ross Cuthbert</v>
      </c>
      <c r="D27" s="33" t="str">
        <f>'Seeded entry'!D21</f>
        <v>Novice</v>
      </c>
      <c r="E27" s="95">
        <f>'Timecard 1a'!AE20</f>
        <v>7.0833333333332315E-3</v>
      </c>
      <c r="F27" s="96">
        <f>'Timecard 1b'!AE20</f>
        <v>5.763888888888959E-3</v>
      </c>
      <c r="G27" s="100">
        <f>'Timecard 1c'!AN20</f>
        <v>6.2152777777777501E-3</v>
      </c>
      <c r="H27" s="98">
        <f t="shared" si="3"/>
        <v>1.9062499999999941E-2</v>
      </c>
      <c r="I27" s="104" t="s">
        <v>120</v>
      </c>
      <c r="J27" s="102"/>
      <c r="K27" s="127"/>
      <c r="L27" s="128"/>
      <c r="M27" s="87">
        <f>H27</f>
        <v>1.9062499999999941E-2</v>
      </c>
      <c r="N27" s="91"/>
      <c r="O27" s="90"/>
      <c r="P27" s="83"/>
      <c r="Q27" s="14" t="s">
        <v>120</v>
      </c>
    </row>
    <row r="29" spans="2:17" x14ac:dyDescent="0.2">
      <c r="B29" s="2" t="s">
        <v>225</v>
      </c>
    </row>
  </sheetData>
  <mergeCells count="10">
    <mergeCell ref="M8:N8"/>
    <mergeCell ref="B8:B9"/>
    <mergeCell ref="C8:C9"/>
    <mergeCell ref="I8:J8"/>
    <mergeCell ref="K8:L8"/>
    <mergeCell ref="E8:E9"/>
    <mergeCell ref="F8:F9"/>
    <mergeCell ref="G8:G9"/>
    <mergeCell ref="D8:D9"/>
    <mergeCell ref="H8:H9"/>
  </mergeCells>
  <phoneticPr fontId="10" type="noConversion"/>
  <pageMargins left="0.51181102362204722" right="0.51181102362204722" top="0.55118110236220474" bottom="0.55118110236220474" header="0.11811023622047245" footer="0.11811023622047245"/>
  <pageSetup paperSize="9" scale="62" orientation="landscape" horizontalDpi="4294967293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F22"/>
  <sheetViews>
    <sheetView topLeftCell="A2" zoomScale="90" zoomScaleNormal="90" workbookViewId="0">
      <pane xSplit="3" ySplit="2" topLeftCell="D4" activePane="bottomRight" state="frozen"/>
      <selection activeCell="A2" sqref="A2"/>
      <selection pane="topRight" activeCell="D2" sqref="D2"/>
      <selection pane="bottomLeft" activeCell="A4" sqref="A4"/>
      <selection pane="bottomRight" activeCell="T11" sqref="T11"/>
    </sheetView>
  </sheetViews>
  <sheetFormatPr defaultColWidth="8.88671875" defaultRowHeight="12.75" x14ac:dyDescent="0.2"/>
  <cols>
    <col min="1" max="1" width="1.6640625" style="2" customWidth="1"/>
    <col min="2" max="2" width="5" style="60" customWidth="1"/>
    <col min="3" max="3" width="32.88671875" style="2" customWidth="1"/>
    <col min="4" max="9" width="2.6640625" style="2" customWidth="1"/>
    <col min="10" max="10" width="4.6640625" style="5" customWidth="1"/>
    <col min="11" max="11" width="4.109375" style="2" customWidth="1"/>
    <col min="12" max="12" width="5.77734375" style="66" customWidth="1"/>
    <col min="13" max="18" width="2.6640625" style="2" customWidth="1"/>
    <col min="19" max="19" width="5.6640625" style="5" customWidth="1"/>
    <col min="20" max="20" width="4.109375" style="2" customWidth="1"/>
    <col min="21" max="21" width="6.88671875" style="2" customWidth="1"/>
    <col min="22" max="27" width="2.6640625" style="2" customWidth="1"/>
    <col min="28" max="28" width="5.77734375" style="5" customWidth="1"/>
    <col min="29" max="29" width="4.109375" style="2" customWidth="1"/>
    <col min="30" max="30" width="7.33203125" style="2" customWidth="1"/>
    <col min="31" max="31" width="7.88671875" style="2" customWidth="1"/>
    <col min="32" max="32" width="10.109375" style="2" customWidth="1"/>
    <col min="33" max="16384" width="8.88671875" style="2"/>
  </cols>
  <sheetData>
    <row r="1" spans="2:32" ht="13.5" thickBot="1" x14ac:dyDescent="0.25"/>
    <row r="2" spans="2:32" ht="15.95" customHeight="1" thickBot="1" x14ac:dyDescent="0.25">
      <c r="B2" s="193" t="s">
        <v>80</v>
      </c>
      <c r="C2" s="195" t="s">
        <v>85</v>
      </c>
      <c r="D2" s="191" t="s">
        <v>81</v>
      </c>
      <c r="E2" s="185"/>
      <c r="F2" s="192"/>
      <c r="G2" s="190" t="s">
        <v>82</v>
      </c>
      <c r="H2" s="185"/>
      <c r="I2" s="185"/>
      <c r="J2" s="185"/>
      <c r="K2" s="185">
        <v>300</v>
      </c>
      <c r="L2" s="186"/>
      <c r="M2" s="191" t="s">
        <v>83</v>
      </c>
      <c r="N2" s="185"/>
      <c r="O2" s="192"/>
      <c r="P2" s="190" t="s">
        <v>82</v>
      </c>
      <c r="Q2" s="185"/>
      <c r="R2" s="185"/>
      <c r="S2" s="185">
        <v>300</v>
      </c>
      <c r="T2" s="185">
        <v>300</v>
      </c>
      <c r="U2" s="186"/>
      <c r="V2" s="191" t="s">
        <v>84</v>
      </c>
      <c r="W2" s="185"/>
      <c r="X2" s="192"/>
      <c r="Y2" s="190" t="s">
        <v>82</v>
      </c>
      <c r="Z2" s="185"/>
      <c r="AA2" s="185"/>
      <c r="AB2" s="185">
        <v>300</v>
      </c>
      <c r="AC2" s="185">
        <v>300</v>
      </c>
      <c r="AD2" s="186"/>
      <c r="AE2" s="183" t="s">
        <v>94</v>
      </c>
      <c r="AF2" s="184"/>
    </row>
    <row r="3" spans="2:32" s="46" customFormat="1" ht="31.5" customHeight="1" thickBot="1" x14ac:dyDescent="0.25">
      <c r="B3" s="194"/>
      <c r="C3" s="196"/>
      <c r="D3" s="187" t="s">
        <v>19</v>
      </c>
      <c r="E3" s="188"/>
      <c r="F3" s="189"/>
      <c r="G3" s="187" t="s">
        <v>78</v>
      </c>
      <c r="H3" s="188"/>
      <c r="I3" s="189"/>
      <c r="J3" s="48" t="s">
        <v>24</v>
      </c>
      <c r="K3" s="49" t="s">
        <v>79</v>
      </c>
      <c r="L3" s="70" t="s">
        <v>18</v>
      </c>
      <c r="M3" s="187" t="s">
        <v>19</v>
      </c>
      <c r="N3" s="188"/>
      <c r="O3" s="189"/>
      <c r="P3" s="187" t="s">
        <v>78</v>
      </c>
      <c r="Q3" s="188"/>
      <c r="R3" s="189"/>
      <c r="S3" s="48" t="s">
        <v>24</v>
      </c>
      <c r="T3" s="49" t="s">
        <v>79</v>
      </c>
      <c r="U3" s="67" t="s">
        <v>18</v>
      </c>
      <c r="V3" s="187" t="s">
        <v>19</v>
      </c>
      <c r="W3" s="188"/>
      <c r="X3" s="189"/>
      <c r="Y3" s="187" t="s">
        <v>78</v>
      </c>
      <c r="Z3" s="188"/>
      <c r="AA3" s="189"/>
      <c r="AB3" s="48" t="s">
        <v>24</v>
      </c>
      <c r="AC3" s="49" t="s">
        <v>79</v>
      </c>
      <c r="AD3" s="73" t="s">
        <v>18</v>
      </c>
      <c r="AE3" s="47" t="s">
        <v>23</v>
      </c>
      <c r="AF3" s="50" t="s">
        <v>25</v>
      </c>
    </row>
    <row r="4" spans="2:32" ht="15" x14ac:dyDescent="0.2">
      <c r="B4" s="114">
        <v>1</v>
      </c>
      <c r="C4" s="31" t="str">
        <f>'Seeded entry'!C5</f>
        <v>Graeme Cornthwaite &amp; Ali Procter</v>
      </c>
      <c r="D4" s="115">
        <v>11</v>
      </c>
      <c r="E4" s="115">
        <v>53</v>
      </c>
      <c r="F4" s="115">
        <v>0</v>
      </c>
      <c r="G4" s="115">
        <f>D4</f>
        <v>11</v>
      </c>
      <c r="H4" s="115">
        <v>54</v>
      </c>
      <c r="I4" s="115">
        <v>53</v>
      </c>
      <c r="J4" s="116">
        <f>TIME(G4,H4,I4)-TIME(D4, E4, F4)</f>
        <v>1.3078703703703343E-3</v>
      </c>
      <c r="K4" s="117"/>
      <c r="L4" s="118">
        <f>IF(J4+TIME(0,0,K4)&lt;TIME(0,0,K$2),(J4+TIME(0,0,K4)),TIME(0,0,K$2))</f>
        <v>1.3078703703703343E-3</v>
      </c>
      <c r="M4" s="115">
        <v>12</v>
      </c>
      <c r="N4" s="115">
        <v>14</v>
      </c>
      <c r="O4" s="115">
        <v>0</v>
      </c>
      <c r="P4" s="115">
        <f>M4</f>
        <v>12</v>
      </c>
      <c r="Q4" s="115">
        <v>16</v>
      </c>
      <c r="R4" s="115">
        <v>22</v>
      </c>
      <c r="S4" s="116">
        <f>TIME(P4,Q4,R4)-TIME(M4, N4, O4)</f>
        <v>1.6435185185185164E-3</v>
      </c>
      <c r="T4" s="117"/>
      <c r="U4" s="130">
        <f>IF(S4+TIME(0,0,T4)&lt;TIME(0,0,T$2),(S4+TIME(0,0,T4)),TIME(0,0,T$2))</f>
        <v>1.6435185185185164E-3</v>
      </c>
      <c r="V4" s="115">
        <v>12</v>
      </c>
      <c r="W4" s="115">
        <v>22</v>
      </c>
      <c r="X4" s="115">
        <v>0</v>
      </c>
      <c r="Y4" s="115">
        <f>V4</f>
        <v>12</v>
      </c>
      <c r="Z4" s="115">
        <v>23</v>
      </c>
      <c r="AA4" s="115">
        <v>55</v>
      </c>
      <c r="AB4" s="116">
        <f>TIME(Y4,Z4,AA4)-TIME(V4, W4, X4)</f>
        <v>1.3310185185185786E-3</v>
      </c>
      <c r="AC4" s="117"/>
      <c r="AD4" s="130">
        <f>IF(AB4+TIME(0,0,AC4)&lt;TIME(0,0,AC$2),(AB4+TIME(0,0,AC4)),TIME(0,0,AC$2))</f>
        <v>1.3310185185185786E-3</v>
      </c>
      <c r="AE4" s="130">
        <f>L4+U4+AD4</f>
        <v>4.2824074074074292E-3</v>
      </c>
      <c r="AF4" s="119">
        <f>RANK(AE4,AE$4:AE$20,1)</f>
        <v>1</v>
      </c>
    </row>
    <row r="5" spans="2:32" ht="15" x14ac:dyDescent="0.2">
      <c r="B5" s="62">
        <v>2</v>
      </c>
      <c r="C5" s="65" t="str">
        <f>'Seeded entry'!C6</f>
        <v>Andy Ace Harrison &amp; Henry Carr</v>
      </c>
      <c r="D5" s="57">
        <f>D4</f>
        <v>11</v>
      </c>
      <c r="E5" s="57">
        <f>E4+3</f>
        <v>56</v>
      </c>
      <c r="F5" s="57">
        <v>0</v>
      </c>
      <c r="G5" s="57">
        <f t="shared" ref="G5:G17" si="0">D5</f>
        <v>11</v>
      </c>
      <c r="H5" s="57">
        <v>57</v>
      </c>
      <c r="I5" s="57">
        <v>55</v>
      </c>
      <c r="J5" s="68">
        <f t="shared" ref="J5:J17" si="1">TIME(G5,H5,I5)-TIME(D5, E5, F5)</f>
        <v>1.331018518518523E-3</v>
      </c>
      <c r="K5" s="58"/>
      <c r="L5" s="72">
        <f t="shared" ref="L5:L20" si="2">IF(J5+TIME(0,0,K5)&lt;TIME(0,0,K$2),(J5+TIME(0,0,K5)),TIME(0,0,K$2))</f>
        <v>1.331018518518523E-3</v>
      </c>
      <c r="M5" s="57">
        <f>M4</f>
        <v>12</v>
      </c>
      <c r="N5" s="57">
        <v>17</v>
      </c>
      <c r="O5" s="57">
        <v>0</v>
      </c>
      <c r="P5" s="57">
        <f t="shared" ref="P5:P16" si="3">M5</f>
        <v>12</v>
      </c>
      <c r="Q5" s="57">
        <v>19</v>
      </c>
      <c r="R5" s="57">
        <v>49</v>
      </c>
      <c r="S5" s="68">
        <f t="shared" ref="S5:S17" si="4">TIME(P5,Q5,R5)-TIME(M5, N5, O5)</f>
        <v>1.9560185185185652E-3</v>
      </c>
      <c r="T5" s="58"/>
      <c r="U5" s="72">
        <f t="shared" ref="U5:U20" si="5">IF(S5+TIME(0,0,T5)&lt;TIME(0,0,T$2),(S5+TIME(0,0,T5)),TIME(0,0,T$2))</f>
        <v>1.9560185185185652E-3</v>
      </c>
      <c r="V5" s="57">
        <f>V4</f>
        <v>12</v>
      </c>
      <c r="W5" s="57">
        <v>26</v>
      </c>
      <c r="X5" s="57">
        <v>0</v>
      </c>
      <c r="Y5" s="57">
        <f t="shared" ref="Y5:Y17" si="6">V5</f>
        <v>12</v>
      </c>
      <c r="Z5" s="57">
        <v>28</v>
      </c>
      <c r="AA5" s="57">
        <v>37</v>
      </c>
      <c r="AB5" s="68">
        <f t="shared" ref="AB5:AB17" si="7">TIME(Y5,Z5,AA5)-TIME(V5, W5, X5)</f>
        <v>1.8171296296295436E-3</v>
      </c>
      <c r="AC5" s="58"/>
      <c r="AD5" s="72">
        <f t="shared" ref="AD5:AD20" si="8">IF(AB5+TIME(0,0,AC5)&lt;TIME(0,0,AC$2),(AB5+TIME(0,0,AC5)),TIME(0,0,AC$2))</f>
        <v>1.8171296296295436E-3</v>
      </c>
      <c r="AE5" s="72">
        <f t="shared" ref="AE5:AE20" si="9">L5+U5+AD5</f>
        <v>5.1041666666666319E-3</v>
      </c>
      <c r="AF5" s="52">
        <f t="shared" ref="AF5:AF20" si="10">RANK(AE5,AE$4:AE$20,1)</f>
        <v>3</v>
      </c>
    </row>
    <row r="6" spans="2:32" ht="15" x14ac:dyDescent="0.2">
      <c r="B6" s="61">
        <v>3</v>
      </c>
      <c r="C6" s="33" t="str">
        <f>'Seeded entry'!C7</f>
        <v>Peter Ellerby &amp; Iain Tullie</v>
      </c>
      <c r="D6" s="53">
        <f>D5</f>
        <v>11</v>
      </c>
      <c r="E6" s="53">
        <f t="shared" ref="E6:E20" si="11">E5+3</f>
        <v>59</v>
      </c>
      <c r="F6" s="53">
        <v>0</v>
      </c>
      <c r="G6" s="53">
        <v>12</v>
      </c>
      <c r="H6" s="53">
        <v>0</v>
      </c>
      <c r="I6" s="53">
        <v>52</v>
      </c>
      <c r="J6" s="54">
        <f t="shared" si="1"/>
        <v>1.2962962962962399E-3</v>
      </c>
      <c r="K6" s="59">
        <v>300</v>
      </c>
      <c r="L6" s="71">
        <f t="shared" si="2"/>
        <v>3.472222222222222E-3</v>
      </c>
      <c r="M6" s="53">
        <f>M5</f>
        <v>12</v>
      </c>
      <c r="N6" s="53">
        <v>20</v>
      </c>
      <c r="O6" s="53">
        <v>0</v>
      </c>
      <c r="P6" s="53">
        <f t="shared" si="3"/>
        <v>12</v>
      </c>
      <c r="Q6" s="53">
        <v>23</v>
      </c>
      <c r="R6" s="53">
        <v>19</v>
      </c>
      <c r="S6" s="54">
        <f t="shared" si="4"/>
        <v>2.3032407407408417E-3</v>
      </c>
      <c r="T6" s="59"/>
      <c r="U6" s="71">
        <f t="shared" si="5"/>
        <v>2.3032407407408417E-3</v>
      </c>
      <c r="V6" s="53">
        <f>V5</f>
        <v>12</v>
      </c>
      <c r="W6" s="53">
        <f t="shared" ref="W6:W8" si="12">W5+3</f>
        <v>29</v>
      </c>
      <c r="X6" s="53">
        <v>0</v>
      </c>
      <c r="Y6" s="53">
        <f t="shared" si="6"/>
        <v>12</v>
      </c>
      <c r="Z6" s="53">
        <v>31</v>
      </c>
      <c r="AA6" s="53">
        <v>33</v>
      </c>
      <c r="AB6" s="54">
        <f t="shared" si="7"/>
        <v>1.7708333333332771E-3</v>
      </c>
      <c r="AC6" s="59">
        <v>30</v>
      </c>
      <c r="AD6" s="71">
        <f t="shared" si="8"/>
        <v>2.1180555555554994E-3</v>
      </c>
      <c r="AE6" s="71">
        <f t="shared" si="9"/>
        <v>7.8935185185185636E-3</v>
      </c>
      <c r="AF6" s="51">
        <f t="shared" si="10"/>
        <v>13</v>
      </c>
    </row>
    <row r="7" spans="2:32" ht="15" x14ac:dyDescent="0.2">
      <c r="B7" s="62">
        <v>4</v>
      </c>
      <c r="C7" s="65" t="str">
        <f>'Seeded entry'!C8</f>
        <v>Darell Staniforth &amp; Nicky Staniforth</v>
      </c>
      <c r="D7" s="57">
        <v>12</v>
      </c>
      <c r="E7" s="57">
        <v>2</v>
      </c>
      <c r="F7" s="57">
        <v>0</v>
      </c>
      <c r="G7" s="57">
        <f t="shared" si="0"/>
        <v>12</v>
      </c>
      <c r="H7" s="57">
        <v>3</v>
      </c>
      <c r="I7" s="57">
        <v>48</v>
      </c>
      <c r="J7" s="68">
        <f t="shared" si="1"/>
        <v>1.2499999999999734E-3</v>
      </c>
      <c r="K7" s="58"/>
      <c r="L7" s="129">
        <f t="shared" si="2"/>
        <v>1.2499999999999734E-3</v>
      </c>
      <c r="M7" s="57">
        <f t="shared" ref="M7:M17" si="13">M6</f>
        <v>12</v>
      </c>
      <c r="N7" s="57">
        <v>24</v>
      </c>
      <c r="O7" s="57">
        <v>0</v>
      </c>
      <c r="P7" s="57">
        <f t="shared" si="3"/>
        <v>12</v>
      </c>
      <c r="Q7" s="57">
        <v>26</v>
      </c>
      <c r="R7" s="57">
        <v>31</v>
      </c>
      <c r="S7" s="68">
        <f t="shared" si="4"/>
        <v>1.7476851851850883E-3</v>
      </c>
      <c r="T7" s="58"/>
      <c r="U7" s="72">
        <f t="shared" si="5"/>
        <v>1.7476851851850883E-3</v>
      </c>
      <c r="V7" s="57">
        <f t="shared" ref="V7:V17" si="14">V6</f>
        <v>12</v>
      </c>
      <c r="W7" s="57">
        <v>33</v>
      </c>
      <c r="X7" s="57">
        <v>0</v>
      </c>
      <c r="Y7" s="57">
        <f t="shared" si="6"/>
        <v>12</v>
      </c>
      <c r="Z7" s="57">
        <v>35</v>
      </c>
      <c r="AA7" s="57">
        <v>6</v>
      </c>
      <c r="AB7" s="68">
        <f t="shared" si="7"/>
        <v>1.4583333333333393E-3</v>
      </c>
      <c r="AC7" s="58"/>
      <c r="AD7" s="72">
        <f t="shared" si="8"/>
        <v>1.4583333333333393E-3</v>
      </c>
      <c r="AE7" s="72">
        <f t="shared" si="9"/>
        <v>4.4560185185184009E-3</v>
      </c>
      <c r="AF7" s="52">
        <f t="shared" si="10"/>
        <v>2</v>
      </c>
    </row>
    <row r="8" spans="2:32" ht="15" x14ac:dyDescent="0.2">
      <c r="B8" s="61">
        <v>5</v>
      </c>
      <c r="C8" s="33" t="str">
        <f>'Seeded entry'!C9</f>
        <v>Stephen Reynolds &amp; Stuart Lamb</v>
      </c>
      <c r="D8" s="53">
        <f t="shared" ref="D8:D17" si="15">D7</f>
        <v>12</v>
      </c>
      <c r="E8" s="53">
        <f t="shared" si="11"/>
        <v>5</v>
      </c>
      <c r="F8" s="53">
        <v>0</v>
      </c>
      <c r="G8" s="53">
        <f t="shared" si="0"/>
        <v>12</v>
      </c>
      <c r="H8" s="53">
        <v>7</v>
      </c>
      <c r="I8" s="53">
        <v>1</v>
      </c>
      <c r="J8" s="54">
        <f t="shared" si="1"/>
        <v>1.4004629629629228E-3</v>
      </c>
      <c r="K8" s="59"/>
      <c r="L8" s="71">
        <f t="shared" si="2"/>
        <v>1.4004629629629228E-3</v>
      </c>
      <c r="M8" s="53">
        <f t="shared" si="13"/>
        <v>12</v>
      </c>
      <c r="N8" s="53">
        <v>27</v>
      </c>
      <c r="O8" s="53">
        <v>0</v>
      </c>
      <c r="P8" s="53">
        <f t="shared" si="3"/>
        <v>12</v>
      </c>
      <c r="Q8" s="53">
        <v>30</v>
      </c>
      <c r="R8" s="53">
        <v>41</v>
      </c>
      <c r="S8" s="54">
        <f t="shared" si="4"/>
        <v>2.5578703703703631E-3</v>
      </c>
      <c r="T8" s="59">
        <v>300</v>
      </c>
      <c r="U8" s="71">
        <f t="shared" si="5"/>
        <v>3.472222222222222E-3</v>
      </c>
      <c r="V8" s="53">
        <f t="shared" si="14"/>
        <v>12</v>
      </c>
      <c r="W8" s="53">
        <f t="shared" si="12"/>
        <v>36</v>
      </c>
      <c r="X8" s="53">
        <v>0</v>
      </c>
      <c r="Y8" s="53">
        <f t="shared" si="6"/>
        <v>12</v>
      </c>
      <c r="Z8" s="53">
        <v>38</v>
      </c>
      <c r="AA8" s="53">
        <v>52</v>
      </c>
      <c r="AB8" s="54">
        <f t="shared" si="7"/>
        <v>1.9907407407406819E-3</v>
      </c>
      <c r="AC8" s="59">
        <v>30</v>
      </c>
      <c r="AD8" s="71">
        <f t="shared" si="8"/>
        <v>2.3379629629629041E-3</v>
      </c>
      <c r="AE8" s="71">
        <f t="shared" si="9"/>
        <v>7.2106481481480494E-3</v>
      </c>
      <c r="AF8" s="51">
        <f t="shared" si="10"/>
        <v>11</v>
      </c>
    </row>
    <row r="9" spans="2:32" ht="15" x14ac:dyDescent="0.2">
      <c r="B9" s="62">
        <v>6</v>
      </c>
      <c r="C9" s="65" t="str">
        <f>'Seeded entry'!C10</f>
        <v>Keith Proudfoot &amp; James Heron</v>
      </c>
      <c r="D9" s="57">
        <f t="shared" si="15"/>
        <v>12</v>
      </c>
      <c r="E9" s="57">
        <f t="shared" si="11"/>
        <v>8</v>
      </c>
      <c r="F9" s="57">
        <v>0</v>
      </c>
      <c r="G9" s="57">
        <f t="shared" si="0"/>
        <v>12</v>
      </c>
      <c r="H9" s="57">
        <v>10</v>
      </c>
      <c r="I9" s="57">
        <v>10</v>
      </c>
      <c r="J9" s="68">
        <f t="shared" si="1"/>
        <v>1.5046296296296058E-3</v>
      </c>
      <c r="K9" s="58"/>
      <c r="L9" s="72">
        <f t="shared" si="2"/>
        <v>1.5046296296296058E-3</v>
      </c>
      <c r="M9" s="57">
        <f t="shared" si="13"/>
        <v>12</v>
      </c>
      <c r="N9" s="57">
        <v>47</v>
      </c>
      <c r="O9" s="57">
        <v>0</v>
      </c>
      <c r="P9" s="57">
        <f t="shared" si="3"/>
        <v>12</v>
      </c>
      <c r="Q9" s="57">
        <v>50</v>
      </c>
      <c r="R9" s="57">
        <v>17</v>
      </c>
      <c r="S9" s="54">
        <f t="shared" si="4"/>
        <v>2.280092592592653E-3</v>
      </c>
      <c r="T9" s="58"/>
      <c r="U9" s="72">
        <f t="shared" si="5"/>
        <v>2.280092592592653E-3</v>
      </c>
      <c r="V9" s="57">
        <f t="shared" si="14"/>
        <v>12</v>
      </c>
      <c r="W9" s="57">
        <v>57</v>
      </c>
      <c r="X9" s="57">
        <v>0</v>
      </c>
      <c r="Y9" s="57">
        <v>13</v>
      </c>
      <c r="Z9" s="57">
        <v>0</v>
      </c>
      <c r="AA9" s="57">
        <v>4</v>
      </c>
      <c r="AB9" s="68">
        <f t="shared" si="7"/>
        <v>2.1296296296297035E-3</v>
      </c>
      <c r="AC9" s="58">
        <v>300</v>
      </c>
      <c r="AD9" s="72">
        <f t="shared" si="8"/>
        <v>3.472222222222222E-3</v>
      </c>
      <c r="AE9" s="72">
        <f t="shared" si="9"/>
        <v>7.2569444444444808E-3</v>
      </c>
      <c r="AF9" s="52">
        <f t="shared" si="10"/>
        <v>12</v>
      </c>
    </row>
    <row r="10" spans="2:32" ht="15" x14ac:dyDescent="0.2">
      <c r="B10" s="61">
        <v>6</v>
      </c>
      <c r="C10" s="33" t="str">
        <f>'Seeded entry'!C11</f>
        <v>Richard Derrick &amp; Robert Duley</v>
      </c>
      <c r="D10" s="53">
        <v>12</v>
      </c>
      <c r="E10" s="53">
        <v>11</v>
      </c>
      <c r="F10" s="53">
        <v>0</v>
      </c>
      <c r="G10" s="53">
        <v>12</v>
      </c>
      <c r="H10" s="53">
        <v>12</v>
      </c>
      <c r="I10" s="53">
        <v>58</v>
      </c>
      <c r="J10" s="54">
        <f t="shared" si="1"/>
        <v>1.3657407407408062E-3</v>
      </c>
      <c r="K10" s="59"/>
      <c r="L10" s="71">
        <f t="shared" si="2"/>
        <v>1.3657407407408062E-3</v>
      </c>
      <c r="M10" s="53">
        <v>12</v>
      </c>
      <c r="N10" s="53">
        <v>32</v>
      </c>
      <c r="O10" s="53">
        <v>0</v>
      </c>
      <c r="P10" s="53">
        <v>12</v>
      </c>
      <c r="Q10" s="53">
        <v>35</v>
      </c>
      <c r="R10" s="53">
        <v>16</v>
      </c>
      <c r="S10" s="54">
        <f t="shared" si="4"/>
        <v>2.2685185185185031E-3</v>
      </c>
      <c r="T10" s="59"/>
      <c r="U10" s="71">
        <f t="shared" si="5"/>
        <v>2.2685185185185031E-3</v>
      </c>
      <c r="V10" s="53">
        <v>12</v>
      </c>
      <c r="W10" s="53">
        <v>42</v>
      </c>
      <c r="X10" s="53">
        <v>0</v>
      </c>
      <c r="Y10" s="53">
        <v>12</v>
      </c>
      <c r="Z10" s="53">
        <v>44</v>
      </c>
      <c r="AA10" s="53">
        <v>47</v>
      </c>
      <c r="AB10" s="54">
        <f t="shared" si="7"/>
        <v>1.9328703703703765E-3</v>
      </c>
      <c r="AC10" s="59"/>
      <c r="AD10" s="71">
        <f t="shared" si="8"/>
        <v>1.9328703703703765E-3</v>
      </c>
      <c r="AE10" s="71">
        <f t="shared" si="9"/>
        <v>5.5671296296296857E-3</v>
      </c>
      <c r="AF10" s="51">
        <f t="shared" si="10"/>
        <v>5</v>
      </c>
    </row>
    <row r="11" spans="2:32" ht="15" x14ac:dyDescent="0.2">
      <c r="B11" s="62">
        <v>8</v>
      </c>
      <c r="C11" s="65" t="str">
        <f>'Seeded entry'!C12</f>
        <v>Bernard Watkins &amp; Adam Roper</v>
      </c>
      <c r="D11" s="57">
        <v>12</v>
      </c>
      <c r="E11" s="57">
        <v>14</v>
      </c>
      <c r="F11" s="57">
        <v>0</v>
      </c>
      <c r="G11" s="57">
        <f t="shared" si="0"/>
        <v>12</v>
      </c>
      <c r="H11" s="57">
        <v>16</v>
      </c>
      <c r="I11" s="57">
        <v>11</v>
      </c>
      <c r="J11" s="68">
        <f t="shared" si="1"/>
        <v>1.5162037037037557E-3</v>
      </c>
      <c r="K11" s="58"/>
      <c r="L11" s="72">
        <f t="shared" si="2"/>
        <v>1.5162037037037557E-3</v>
      </c>
      <c r="M11" s="57">
        <f t="shared" si="13"/>
        <v>12</v>
      </c>
      <c r="N11" s="57">
        <v>36</v>
      </c>
      <c r="O11" s="57">
        <v>0</v>
      </c>
      <c r="P11" s="57">
        <f t="shared" si="3"/>
        <v>12</v>
      </c>
      <c r="Q11" s="57">
        <v>39</v>
      </c>
      <c r="R11" s="57">
        <v>26</v>
      </c>
      <c r="S11" s="68">
        <f t="shared" si="4"/>
        <v>2.3842592592592249E-3</v>
      </c>
      <c r="T11" s="58">
        <v>30</v>
      </c>
      <c r="U11" s="72">
        <f t="shared" si="5"/>
        <v>2.7314814814814472E-3</v>
      </c>
      <c r="V11" s="57">
        <v>12</v>
      </c>
      <c r="W11" s="57">
        <v>45</v>
      </c>
      <c r="X11" s="57">
        <v>0</v>
      </c>
      <c r="Y11" s="57">
        <f t="shared" si="6"/>
        <v>12</v>
      </c>
      <c r="Z11" s="57">
        <v>48</v>
      </c>
      <c r="AA11" s="57">
        <v>0</v>
      </c>
      <c r="AB11" s="68">
        <f t="shared" si="7"/>
        <v>2.0833333333333259E-3</v>
      </c>
      <c r="AC11" s="58"/>
      <c r="AD11" s="72">
        <f t="shared" si="8"/>
        <v>2.0833333333333259E-3</v>
      </c>
      <c r="AE11" s="72">
        <f t="shared" si="9"/>
        <v>6.3310185185185292E-3</v>
      </c>
      <c r="AF11" s="52">
        <f t="shared" si="10"/>
        <v>8</v>
      </c>
    </row>
    <row r="12" spans="2:32" ht="15" x14ac:dyDescent="0.2">
      <c r="B12" s="61">
        <v>9</v>
      </c>
      <c r="C12" s="33" t="str">
        <f>'Seeded entry'!C13</f>
        <v>Luke Carroll &amp; Neil Kinch</v>
      </c>
      <c r="D12" s="53">
        <f t="shared" si="15"/>
        <v>12</v>
      </c>
      <c r="E12" s="53">
        <v>17</v>
      </c>
      <c r="F12" s="53">
        <v>0</v>
      </c>
      <c r="G12" s="53">
        <f t="shared" si="0"/>
        <v>12</v>
      </c>
      <c r="H12" s="53">
        <v>19</v>
      </c>
      <c r="I12" s="53">
        <v>0</v>
      </c>
      <c r="J12" s="54">
        <f t="shared" si="1"/>
        <v>1.388888888888884E-3</v>
      </c>
      <c r="K12" s="59"/>
      <c r="L12" s="71">
        <f t="shared" si="2"/>
        <v>1.388888888888884E-3</v>
      </c>
      <c r="M12" s="53">
        <f t="shared" si="13"/>
        <v>12</v>
      </c>
      <c r="N12" s="53">
        <v>40</v>
      </c>
      <c r="O12" s="53">
        <v>0</v>
      </c>
      <c r="P12" s="53">
        <f t="shared" si="3"/>
        <v>12</v>
      </c>
      <c r="Q12" s="53">
        <v>43</v>
      </c>
      <c r="R12" s="53">
        <v>1</v>
      </c>
      <c r="S12" s="54">
        <f t="shared" si="4"/>
        <v>2.0949074074073648E-3</v>
      </c>
      <c r="T12" s="59"/>
      <c r="U12" s="71">
        <f t="shared" si="5"/>
        <v>2.0949074074073648E-3</v>
      </c>
      <c r="V12" s="53">
        <f t="shared" si="14"/>
        <v>12</v>
      </c>
      <c r="W12" s="53">
        <v>49</v>
      </c>
      <c r="X12" s="53">
        <v>0</v>
      </c>
      <c r="Y12" s="53">
        <f t="shared" si="6"/>
        <v>12</v>
      </c>
      <c r="Z12" s="53">
        <v>51</v>
      </c>
      <c r="AA12" s="53">
        <v>57</v>
      </c>
      <c r="AB12" s="54">
        <f t="shared" si="7"/>
        <v>2.0486111111110983E-3</v>
      </c>
      <c r="AC12" s="59"/>
      <c r="AD12" s="71">
        <f t="shared" si="8"/>
        <v>2.0486111111110983E-3</v>
      </c>
      <c r="AE12" s="71">
        <f t="shared" si="9"/>
        <v>5.532407407407347E-3</v>
      </c>
      <c r="AF12" s="51">
        <f t="shared" si="10"/>
        <v>4</v>
      </c>
    </row>
    <row r="13" spans="2:32" ht="15" x14ac:dyDescent="0.2">
      <c r="B13" s="62">
        <v>10</v>
      </c>
      <c r="C13" s="65" t="str">
        <f>'Seeded entry'!C14</f>
        <v>Neil Raven &amp; Claire Raven</v>
      </c>
      <c r="D13" s="57">
        <f t="shared" si="15"/>
        <v>12</v>
      </c>
      <c r="E13" s="57">
        <v>20</v>
      </c>
      <c r="F13" s="57">
        <v>0</v>
      </c>
      <c r="G13" s="57">
        <f t="shared" si="0"/>
        <v>12</v>
      </c>
      <c r="H13" s="57">
        <v>22</v>
      </c>
      <c r="I13" s="57">
        <v>4</v>
      </c>
      <c r="J13" s="68">
        <f t="shared" si="1"/>
        <v>1.4351851851852615E-3</v>
      </c>
      <c r="K13" s="58">
        <v>300</v>
      </c>
      <c r="L13" s="72">
        <f t="shared" si="2"/>
        <v>3.472222222222222E-3</v>
      </c>
      <c r="M13" s="57">
        <f t="shared" si="13"/>
        <v>12</v>
      </c>
      <c r="N13" s="57">
        <v>44</v>
      </c>
      <c r="O13" s="57">
        <v>0</v>
      </c>
      <c r="P13" s="57">
        <f t="shared" si="3"/>
        <v>12</v>
      </c>
      <c r="Q13" s="57">
        <v>46</v>
      </c>
      <c r="R13" s="57">
        <v>50</v>
      </c>
      <c r="S13" s="68">
        <f t="shared" si="4"/>
        <v>1.9675925925926041E-3</v>
      </c>
      <c r="T13" s="58"/>
      <c r="U13" s="72">
        <f t="shared" si="5"/>
        <v>1.9675925925926041E-3</v>
      </c>
      <c r="V13" s="57">
        <f t="shared" si="14"/>
        <v>12</v>
      </c>
      <c r="W13" s="57">
        <v>54</v>
      </c>
      <c r="X13" s="57">
        <v>0</v>
      </c>
      <c r="Y13" s="57">
        <f t="shared" si="6"/>
        <v>12</v>
      </c>
      <c r="Z13" s="57">
        <v>56</v>
      </c>
      <c r="AA13" s="57">
        <v>28</v>
      </c>
      <c r="AB13" s="68">
        <f t="shared" si="7"/>
        <v>1.7129629629629717E-3</v>
      </c>
      <c r="AC13" s="58">
        <v>300</v>
      </c>
      <c r="AD13" s="72">
        <f t="shared" si="8"/>
        <v>3.472222222222222E-3</v>
      </c>
      <c r="AE13" s="72">
        <f t="shared" si="9"/>
        <v>8.9120370370370482E-3</v>
      </c>
      <c r="AF13" s="52">
        <f t="shared" si="10"/>
        <v>15</v>
      </c>
    </row>
    <row r="14" spans="2:32" ht="15" x14ac:dyDescent="0.2">
      <c r="B14" s="61">
        <v>11</v>
      </c>
      <c r="C14" s="33" t="str">
        <f>'Seeded entry'!C15</f>
        <v>Ian Blakemore &amp; Alistair Blakemore</v>
      </c>
      <c r="D14" s="53">
        <f t="shared" si="15"/>
        <v>12</v>
      </c>
      <c r="E14" s="53">
        <v>23</v>
      </c>
      <c r="F14" s="53">
        <v>0</v>
      </c>
      <c r="G14" s="53">
        <f t="shared" si="0"/>
        <v>12</v>
      </c>
      <c r="H14" s="53">
        <v>25</v>
      </c>
      <c r="I14" s="53">
        <v>24</v>
      </c>
      <c r="J14" s="54">
        <f t="shared" si="1"/>
        <v>1.6666666666665941E-3</v>
      </c>
      <c r="K14" s="56"/>
      <c r="L14" s="71">
        <f t="shared" si="2"/>
        <v>1.6666666666665941E-3</v>
      </c>
      <c r="M14" s="53">
        <f t="shared" si="13"/>
        <v>12</v>
      </c>
      <c r="N14" s="53">
        <v>51</v>
      </c>
      <c r="O14" s="53">
        <v>0</v>
      </c>
      <c r="P14" s="53">
        <f t="shared" si="3"/>
        <v>12</v>
      </c>
      <c r="Q14" s="53">
        <v>54</v>
      </c>
      <c r="R14" s="53">
        <v>41</v>
      </c>
      <c r="S14" s="54">
        <f t="shared" si="4"/>
        <v>2.5578703703703631E-3</v>
      </c>
      <c r="T14" s="56">
        <v>300</v>
      </c>
      <c r="U14" s="71">
        <f t="shared" si="5"/>
        <v>3.472222222222222E-3</v>
      </c>
      <c r="V14" s="53">
        <v>13</v>
      </c>
      <c r="W14" s="53">
        <v>1</v>
      </c>
      <c r="X14" s="53">
        <v>0</v>
      </c>
      <c r="Y14" s="53">
        <f t="shared" si="6"/>
        <v>13</v>
      </c>
      <c r="Z14" s="53">
        <v>3</v>
      </c>
      <c r="AA14" s="53">
        <v>56</v>
      </c>
      <c r="AB14" s="54">
        <f t="shared" si="7"/>
        <v>2.0370370370370594E-3</v>
      </c>
      <c r="AC14" s="56">
        <v>300</v>
      </c>
      <c r="AD14" s="71">
        <f t="shared" si="8"/>
        <v>3.472222222222222E-3</v>
      </c>
      <c r="AE14" s="71">
        <f t="shared" si="9"/>
        <v>8.6111111111110382E-3</v>
      </c>
      <c r="AF14" s="51">
        <f t="shared" si="10"/>
        <v>14</v>
      </c>
    </row>
    <row r="15" spans="2:32" ht="15" x14ac:dyDescent="0.2">
      <c r="B15" s="62">
        <v>12</v>
      </c>
      <c r="C15" s="65"/>
      <c r="D15" s="57"/>
      <c r="E15" s="57"/>
      <c r="F15" s="57"/>
      <c r="G15" s="57"/>
      <c r="H15" s="57"/>
      <c r="I15" s="57"/>
      <c r="J15" s="68"/>
      <c r="K15" s="58"/>
      <c r="L15" s="72"/>
      <c r="M15" s="57"/>
      <c r="N15" s="57"/>
      <c r="O15" s="57"/>
      <c r="P15" s="57"/>
      <c r="Q15" s="57"/>
      <c r="R15" s="57"/>
      <c r="S15" s="68"/>
      <c r="T15" s="58"/>
      <c r="U15" s="72"/>
      <c r="V15" s="57"/>
      <c r="W15" s="57"/>
      <c r="X15" s="57"/>
      <c r="Y15" s="57"/>
      <c r="Z15" s="57"/>
      <c r="AA15" s="57"/>
      <c r="AB15" s="68"/>
      <c r="AC15" s="58"/>
      <c r="AD15" s="72"/>
      <c r="AE15" s="72"/>
      <c r="AF15" s="52"/>
    </row>
    <row r="16" spans="2:32" ht="15" x14ac:dyDescent="0.2">
      <c r="B16" s="61">
        <v>13</v>
      </c>
      <c r="C16" s="33" t="str">
        <f>'Seeded entry'!C17</f>
        <v>Kevin Dickson &amp; Heather Nixon-Pavitt</v>
      </c>
      <c r="D16" s="53">
        <v>12</v>
      </c>
      <c r="E16" s="53">
        <v>29</v>
      </c>
      <c r="F16" s="53">
        <v>0</v>
      </c>
      <c r="G16" s="53">
        <f t="shared" si="0"/>
        <v>12</v>
      </c>
      <c r="H16" s="53">
        <v>31</v>
      </c>
      <c r="I16" s="53">
        <v>27</v>
      </c>
      <c r="J16" s="54">
        <f t="shared" si="1"/>
        <v>1.7013888888888218E-3</v>
      </c>
      <c r="K16" s="59"/>
      <c r="L16" s="71">
        <f t="shared" si="2"/>
        <v>1.7013888888888218E-3</v>
      </c>
      <c r="M16" s="53">
        <v>12</v>
      </c>
      <c r="N16" s="53">
        <v>55</v>
      </c>
      <c r="O16" s="53">
        <v>0</v>
      </c>
      <c r="P16" s="53">
        <f t="shared" si="3"/>
        <v>12</v>
      </c>
      <c r="Q16" s="53">
        <v>58</v>
      </c>
      <c r="R16" s="53">
        <v>9</v>
      </c>
      <c r="S16" s="54">
        <f t="shared" si="4"/>
        <v>2.1875000000000089E-3</v>
      </c>
      <c r="T16" s="59"/>
      <c r="U16" s="71">
        <f t="shared" si="5"/>
        <v>2.1875000000000089E-3</v>
      </c>
      <c r="V16" s="53">
        <v>13</v>
      </c>
      <c r="W16" s="53">
        <v>5</v>
      </c>
      <c r="X16" s="53">
        <v>0</v>
      </c>
      <c r="Y16" s="53">
        <f t="shared" si="6"/>
        <v>13</v>
      </c>
      <c r="Z16" s="53">
        <v>8</v>
      </c>
      <c r="AA16" s="53">
        <v>5</v>
      </c>
      <c r="AB16" s="54">
        <f t="shared" si="7"/>
        <v>2.1412037037037424E-3</v>
      </c>
      <c r="AC16" s="59"/>
      <c r="AD16" s="71">
        <f t="shared" si="8"/>
        <v>2.1412037037037424E-3</v>
      </c>
      <c r="AE16" s="71">
        <f t="shared" si="9"/>
        <v>6.030092592592573E-3</v>
      </c>
      <c r="AF16" s="51">
        <f t="shared" si="10"/>
        <v>7</v>
      </c>
    </row>
    <row r="17" spans="2:32" ht="15" x14ac:dyDescent="0.2">
      <c r="B17" s="62">
        <v>14</v>
      </c>
      <c r="C17" s="65" t="str">
        <f>'Seeded entry'!C18</f>
        <v>Stuart Coldron &amp; Joel Coldron</v>
      </c>
      <c r="D17" s="57">
        <f t="shared" si="15"/>
        <v>12</v>
      </c>
      <c r="E17" s="57">
        <f t="shared" si="11"/>
        <v>32</v>
      </c>
      <c r="F17" s="57">
        <v>0</v>
      </c>
      <c r="G17" s="57">
        <f t="shared" si="0"/>
        <v>12</v>
      </c>
      <c r="H17" s="57">
        <v>33</v>
      </c>
      <c r="I17" s="57">
        <v>10</v>
      </c>
      <c r="J17" s="68">
        <f t="shared" si="1"/>
        <v>8.101851851851638E-4</v>
      </c>
      <c r="K17" s="58">
        <v>300</v>
      </c>
      <c r="L17" s="72">
        <f t="shared" si="2"/>
        <v>3.472222222222222E-3</v>
      </c>
      <c r="M17" s="57">
        <f t="shared" si="13"/>
        <v>12</v>
      </c>
      <c r="N17" s="57">
        <v>59</v>
      </c>
      <c r="O17" s="57">
        <v>0</v>
      </c>
      <c r="P17" s="57">
        <v>13</v>
      </c>
      <c r="Q17" s="57">
        <v>2</v>
      </c>
      <c r="R17" s="57">
        <v>23</v>
      </c>
      <c r="S17" s="68">
        <f t="shared" si="4"/>
        <v>2.3495370370371083E-3</v>
      </c>
      <c r="T17" s="58">
        <v>300</v>
      </c>
      <c r="U17" s="72">
        <f t="shared" si="5"/>
        <v>3.472222222222222E-3</v>
      </c>
      <c r="V17" s="57">
        <f t="shared" si="14"/>
        <v>13</v>
      </c>
      <c r="W17" s="57">
        <v>9</v>
      </c>
      <c r="X17" s="57">
        <v>0</v>
      </c>
      <c r="Y17" s="57">
        <f t="shared" si="6"/>
        <v>13</v>
      </c>
      <c r="Z17" s="57">
        <v>12</v>
      </c>
      <c r="AA17" s="57">
        <v>45</v>
      </c>
      <c r="AB17" s="68">
        <f t="shared" si="7"/>
        <v>2.6041666666666297E-3</v>
      </c>
      <c r="AC17" s="58">
        <v>300</v>
      </c>
      <c r="AD17" s="72">
        <f t="shared" si="8"/>
        <v>3.472222222222222E-3</v>
      </c>
      <c r="AE17" s="72">
        <f t="shared" si="9"/>
        <v>1.0416666666666666E-2</v>
      </c>
      <c r="AF17" s="52">
        <f t="shared" si="10"/>
        <v>16</v>
      </c>
    </row>
    <row r="18" spans="2:32" ht="15" x14ac:dyDescent="0.2">
      <c r="B18" s="63">
        <v>15</v>
      </c>
      <c r="C18" s="64" t="str">
        <f>'Seeded entry'!C19</f>
        <v>Gary Dixon &amp; Harley Connell</v>
      </c>
      <c r="D18" s="53">
        <f t="shared" ref="D18:D20" si="16">D17</f>
        <v>12</v>
      </c>
      <c r="E18" s="53">
        <v>34</v>
      </c>
      <c r="F18" s="53">
        <v>0</v>
      </c>
      <c r="G18" s="53">
        <f t="shared" ref="G18:G20" si="17">D18</f>
        <v>12</v>
      </c>
      <c r="H18" s="53">
        <v>36</v>
      </c>
      <c r="I18" s="53">
        <v>8</v>
      </c>
      <c r="J18" s="54">
        <f t="shared" ref="J18:J20" si="18">TIME(G18,H18,I18)-TIME(D18, E18, F18)</f>
        <v>1.481481481481417E-3</v>
      </c>
      <c r="K18" s="55"/>
      <c r="L18" s="71">
        <f t="shared" si="2"/>
        <v>1.481481481481417E-3</v>
      </c>
      <c r="M18" s="53">
        <v>13</v>
      </c>
      <c r="N18" s="53">
        <v>3</v>
      </c>
      <c r="O18" s="53">
        <v>0</v>
      </c>
      <c r="P18" s="53">
        <f t="shared" ref="P18:P20" si="19">M18</f>
        <v>13</v>
      </c>
      <c r="Q18" s="53">
        <v>6</v>
      </c>
      <c r="R18" s="53">
        <v>53</v>
      </c>
      <c r="S18" s="54">
        <f t="shared" ref="S18:S20" si="20">TIME(P18,Q18,R18)-TIME(M18, N18, O18)</f>
        <v>2.6967592592592737E-3</v>
      </c>
      <c r="T18" s="55">
        <v>300</v>
      </c>
      <c r="U18" s="71">
        <f t="shared" si="5"/>
        <v>3.472222222222222E-3</v>
      </c>
      <c r="V18" s="53">
        <v>13</v>
      </c>
      <c r="W18" s="53">
        <v>15</v>
      </c>
      <c r="X18" s="53">
        <v>0</v>
      </c>
      <c r="Y18" s="53">
        <v>13</v>
      </c>
      <c r="Z18" s="53">
        <v>17</v>
      </c>
      <c r="AA18" s="53">
        <v>53</v>
      </c>
      <c r="AB18" s="54">
        <f t="shared" ref="AB18:AB20" si="21">TIME(Y18,Z18,AA18)-TIME(V18, W18, X18)</f>
        <v>2.0023148148148318E-3</v>
      </c>
      <c r="AC18" s="55"/>
      <c r="AD18" s="71">
        <f t="shared" si="8"/>
        <v>2.0023148148148318E-3</v>
      </c>
      <c r="AE18" s="71">
        <f t="shared" si="9"/>
        <v>6.9560185185184708E-3</v>
      </c>
      <c r="AF18" s="51">
        <f t="shared" si="10"/>
        <v>9</v>
      </c>
    </row>
    <row r="19" spans="2:32" ht="15" x14ac:dyDescent="0.2">
      <c r="B19" s="62">
        <v>16</v>
      </c>
      <c r="C19" s="65" t="str">
        <f>'Seeded entry'!C20</f>
        <v>Mike Procter &amp; Robert Procter</v>
      </c>
      <c r="D19" s="57">
        <f t="shared" si="16"/>
        <v>12</v>
      </c>
      <c r="E19" s="57">
        <v>38</v>
      </c>
      <c r="F19" s="57">
        <v>0</v>
      </c>
      <c r="G19" s="57">
        <f t="shared" si="17"/>
        <v>12</v>
      </c>
      <c r="H19" s="57">
        <v>40</v>
      </c>
      <c r="I19" s="57">
        <v>14</v>
      </c>
      <c r="J19" s="68">
        <f t="shared" si="18"/>
        <v>1.5509259259258723E-3</v>
      </c>
      <c r="K19" s="58"/>
      <c r="L19" s="72">
        <f t="shared" si="2"/>
        <v>1.5509259259258723E-3</v>
      </c>
      <c r="M19" s="57">
        <f t="shared" ref="M19:M20" si="22">M18</f>
        <v>13</v>
      </c>
      <c r="N19" s="57">
        <v>8</v>
      </c>
      <c r="O19" s="57">
        <v>0</v>
      </c>
      <c r="P19" s="57">
        <f t="shared" si="19"/>
        <v>13</v>
      </c>
      <c r="Q19" s="57">
        <v>11</v>
      </c>
      <c r="R19" s="57">
        <v>13</v>
      </c>
      <c r="S19" s="68">
        <f t="shared" si="20"/>
        <v>2.2337962962962754E-3</v>
      </c>
      <c r="T19" s="58"/>
      <c r="U19" s="72">
        <f t="shared" si="5"/>
        <v>2.2337962962962754E-3</v>
      </c>
      <c r="V19" s="57">
        <f t="shared" ref="V19:V20" si="23">V18</f>
        <v>13</v>
      </c>
      <c r="W19" s="57">
        <v>19</v>
      </c>
      <c r="X19" s="57">
        <v>0</v>
      </c>
      <c r="Y19" s="57">
        <f t="shared" ref="Y19:Y20" si="24">V19</f>
        <v>13</v>
      </c>
      <c r="Z19" s="57">
        <v>22</v>
      </c>
      <c r="AA19" s="57">
        <v>12</v>
      </c>
      <c r="AB19" s="68">
        <f t="shared" si="21"/>
        <v>2.2222222222222365E-3</v>
      </c>
      <c r="AC19" s="58"/>
      <c r="AD19" s="72">
        <f t="shared" si="8"/>
        <v>2.2222222222222365E-3</v>
      </c>
      <c r="AE19" s="72">
        <f t="shared" si="9"/>
        <v>6.0069444444443842E-3</v>
      </c>
      <c r="AF19" s="52">
        <f t="shared" si="10"/>
        <v>6</v>
      </c>
    </row>
    <row r="20" spans="2:32" ht="15.75" thickBot="1" x14ac:dyDescent="0.25">
      <c r="B20" s="94">
        <v>17</v>
      </c>
      <c r="C20" s="35" t="str">
        <f>'Seeded entry'!C21</f>
        <v>Thomas Robinson &amp; Ross Cuthbert</v>
      </c>
      <c r="D20" s="120">
        <f t="shared" si="16"/>
        <v>12</v>
      </c>
      <c r="E20" s="120">
        <f t="shared" si="11"/>
        <v>41</v>
      </c>
      <c r="F20" s="120">
        <v>0</v>
      </c>
      <c r="G20" s="120">
        <f t="shared" si="17"/>
        <v>12</v>
      </c>
      <c r="H20" s="120">
        <v>42</v>
      </c>
      <c r="I20" s="120">
        <v>54</v>
      </c>
      <c r="J20" s="121">
        <f t="shared" si="18"/>
        <v>1.3194444444444287E-3</v>
      </c>
      <c r="K20" s="122"/>
      <c r="L20" s="123">
        <f t="shared" si="2"/>
        <v>1.3194444444444287E-3</v>
      </c>
      <c r="M20" s="120">
        <f t="shared" si="22"/>
        <v>13</v>
      </c>
      <c r="N20" s="120">
        <v>12</v>
      </c>
      <c r="O20" s="120">
        <v>0</v>
      </c>
      <c r="P20" s="120">
        <f t="shared" si="19"/>
        <v>13</v>
      </c>
      <c r="Q20" s="120">
        <v>15</v>
      </c>
      <c r="R20" s="120">
        <v>18</v>
      </c>
      <c r="S20" s="121">
        <f t="shared" si="20"/>
        <v>2.2916666666665808E-3</v>
      </c>
      <c r="T20" s="122"/>
      <c r="U20" s="123">
        <f t="shared" si="5"/>
        <v>2.2916666666665808E-3</v>
      </c>
      <c r="V20" s="120">
        <f t="shared" si="23"/>
        <v>13</v>
      </c>
      <c r="W20" s="120">
        <v>26</v>
      </c>
      <c r="X20" s="120">
        <v>0</v>
      </c>
      <c r="Y20" s="120">
        <f t="shared" si="24"/>
        <v>13</v>
      </c>
      <c r="Z20" s="120">
        <v>29</v>
      </c>
      <c r="AA20" s="120">
        <v>9</v>
      </c>
      <c r="AB20" s="121">
        <f t="shared" si="21"/>
        <v>2.1875000000000089E-3</v>
      </c>
      <c r="AC20" s="122">
        <v>300</v>
      </c>
      <c r="AD20" s="123">
        <f t="shared" si="8"/>
        <v>3.472222222222222E-3</v>
      </c>
      <c r="AE20" s="123">
        <f t="shared" si="9"/>
        <v>7.0833333333332315E-3</v>
      </c>
      <c r="AF20" s="124">
        <f t="shared" si="10"/>
        <v>10</v>
      </c>
    </row>
    <row r="22" spans="2:32" ht="15" x14ac:dyDescent="0.2">
      <c r="B22" s="11" t="s">
        <v>225</v>
      </c>
    </row>
  </sheetData>
  <sheetProtection algorithmName="SHA-512" hashValue="olWaEgCLKZL3MMEwp+GsOFXIenlZeaIetAaAFzTIzSLsO7rH6O1vQDj8BK1CGu4RDCUtRMXBCl4kAoRTdG1sfg==" saltValue="E7W67eBufpQ3Uos6dzAK0A==" spinCount="100000" sheet="1" objects="1" scenarios="1"/>
  <mergeCells count="18">
    <mergeCell ref="M3:O3"/>
    <mergeCell ref="G2:J2"/>
    <mergeCell ref="K2:L2"/>
    <mergeCell ref="M2:O2"/>
    <mergeCell ref="P2:S2"/>
    <mergeCell ref="D2:F2"/>
    <mergeCell ref="B2:B3"/>
    <mergeCell ref="C2:C3"/>
    <mergeCell ref="D3:F3"/>
    <mergeCell ref="G3:I3"/>
    <mergeCell ref="AE2:AF2"/>
    <mergeCell ref="AC2:AD2"/>
    <mergeCell ref="P3:R3"/>
    <mergeCell ref="V3:X3"/>
    <mergeCell ref="Y3:AA3"/>
    <mergeCell ref="T2:U2"/>
    <mergeCell ref="Y2:AB2"/>
    <mergeCell ref="V2:X2"/>
  </mergeCells>
  <phoneticPr fontId="10" type="noConversion"/>
  <conditionalFormatting sqref="J4:J20">
    <cfRule type="cellIs" dxfId="12" priority="5" operator="greaterThan">
      <formula>0.00347</formula>
    </cfRule>
  </conditionalFormatting>
  <conditionalFormatting sqref="L6">
    <cfRule type="cellIs" dxfId="11" priority="7" operator="greaterThan">
      <formula>0.207638888888889</formula>
    </cfRule>
  </conditionalFormatting>
  <conditionalFormatting sqref="S4:S20">
    <cfRule type="cellIs" dxfId="10" priority="3" operator="greaterThan">
      <formula>0.00347</formula>
    </cfRule>
  </conditionalFormatting>
  <conditionalFormatting sqref="AB4:AB20">
    <cfRule type="cellIs" dxfId="9" priority="1" operator="greaterThan">
      <formula>0.00347</formula>
    </cfRule>
  </conditionalFormatting>
  <dataValidations disablePrompts="1" count="2">
    <dataValidation type="whole" allowBlank="1" showInputMessage="1" showErrorMessage="1" sqref="E4:F20 H4:I20 N4:O20 Q4:R20 W4:X20 Z4:AA20" xr:uid="{CEF46ACA-CC78-45FA-9076-D6C409375859}">
      <formula1>0</formula1>
      <formula2>59</formula2>
    </dataValidation>
    <dataValidation type="whole" allowBlank="1" showInputMessage="1" showErrorMessage="1" sqref="D4:D20 G4:G20 M4:M20 P4:P20 V4:V20 Y4:Y20" xr:uid="{61975F17-01D7-418A-A457-6192B3CE279C}">
      <formula1>0</formula1>
      <formula2>24</formula2>
    </dataValidation>
  </dataValidations>
  <pageMargins left="0.25" right="0.25" top="0.75" bottom="0.75" header="0.3" footer="0.3"/>
  <pageSetup paperSize="9" scale="77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F22"/>
  <sheetViews>
    <sheetView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23" sqref="J23"/>
    </sheetView>
  </sheetViews>
  <sheetFormatPr defaultColWidth="8.88671875" defaultRowHeight="12.75" x14ac:dyDescent="0.2"/>
  <cols>
    <col min="1" max="1" width="1.6640625" style="2" customWidth="1"/>
    <col min="2" max="2" width="5" style="60" customWidth="1"/>
    <col min="3" max="3" width="32.88671875" style="2" customWidth="1"/>
    <col min="4" max="9" width="2.6640625" style="2" customWidth="1"/>
    <col min="10" max="10" width="4.6640625" style="5" customWidth="1"/>
    <col min="11" max="11" width="4.109375" style="2" customWidth="1"/>
    <col min="12" max="12" width="5.77734375" style="66" customWidth="1"/>
    <col min="13" max="18" width="2.6640625" style="2" customWidth="1"/>
    <col min="19" max="19" width="5.5546875" style="5" customWidth="1"/>
    <col min="20" max="20" width="4.109375" style="2" customWidth="1"/>
    <col min="21" max="21" width="6.88671875" style="2" customWidth="1"/>
    <col min="22" max="27" width="2.6640625" style="2" customWidth="1"/>
    <col min="28" max="28" width="5.77734375" style="5" customWidth="1"/>
    <col min="29" max="29" width="4.109375" style="2" customWidth="1"/>
    <col min="30" max="30" width="7.33203125" style="2" customWidth="1"/>
    <col min="31" max="31" width="7.88671875" style="2" customWidth="1"/>
    <col min="32" max="32" width="10.109375" style="2" customWidth="1"/>
    <col min="33" max="16384" width="8.88671875" style="2"/>
  </cols>
  <sheetData>
    <row r="1" spans="2:32" ht="13.5" thickBot="1" x14ac:dyDescent="0.25"/>
    <row r="2" spans="2:32" ht="15.95" customHeight="1" thickBot="1" x14ac:dyDescent="0.25">
      <c r="B2" s="193" t="s">
        <v>80</v>
      </c>
      <c r="C2" s="195" t="s">
        <v>85</v>
      </c>
      <c r="D2" s="191" t="s">
        <v>86</v>
      </c>
      <c r="E2" s="185"/>
      <c r="F2" s="192"/>
      <c r="G2" s="190" t="s">
        <v>82</v>
      </c>
      <c r="H2" s="185"/>
      <c r="I2" s="185"/>
      <c r="J2" s="185"/>
      <c r="K2" s="185">
        <v>300</v>
      </c>
      <c r="L2" s="186"/>
      <c r="M2" s="191" t="s">
        <v>87</v>
      </c>
      <c r="N2" s="185"/>
      <c r="O2" s="192"/>
      <c r="P2" s="190" t="s">
        <v>82</v>
      </c>
      <c r="Q2" s="185"/>
      <c r="R2" s="185"/>
      <c r="S2" s="185">
        <v>300</v>
      </c>
      <c r="T2" s="185">
        <v>300</v>
      </c>
      <c r="U2" s="186"/>
      <c r="V2" s="191" t="s">
        <v>88</v>
      </c>
      <c r="W2" s="185"/>
      <c r="X2" s="192"/>
      <c r="Y2" s="190" t="s">
        <v>82</v>
      </c>
      <c r="Z2" s="185"/>
      <c r="AA2" s="185"/>
      <c r="AB2" s="185">
        <v>300</v>
      </c>
      <c r="AC2" s="185">
        <v>300</v>
      </c>
      <c r="AD2" s="186"/>
      <c r="AE2" s="183" t="s">
        <v>89</v>
      </c>
      <c r="AF2" s="184"/>
    </row>
    <row r="3" spans="2:32" s="46" customFormat="1" ht="31.5" customHeight="1" thickBot="1" x14ac:dyDescent="0.25">
      <c r="B3" s="194"/>
      <c r="C3" s="196"/>
      <c r="D3" s="187" t="s">
        <v>19</v>
      </c>
      <c r="E3" s="188"/>
      <c r="F3" s="189"/>
      <c r="G3" s="187" t="s">
        <v>78</v>
      </c>
      <c r="H3" s="188"/>
      <c r="I3" s="189"/>
      <c r="J3" s="48" t="s">
        <v>24</v>
      </c>
      <c r="K3" s="49" t="s">
        <v>79</v>
      </c>
      <c r="L3" s="70" t="s">
        <v>18</v>
      </c>
      <c r="M3" s="187" t="s">
        <v>19</v>
      </c>
      <c r="N3" s="188"/>
      <c r="O3" s="189"/>
      <c r="P3" s="187" t="s">
        <v>78</v>
      </c>
      <c r="Q3" s="188"/>
      <c r="R3" s="189"/>
      <c r="S3" s="48" t="s">
        <v>24</v>
      </c>
      <c r="T3" s="49" t="s">
        <v>79</v>
      </c>
      <c r="U3" s="67" t="s">
        <v>18</v>
      </c>
      <c r="V3" s="187" t="s">
        <v>19</v>
      </c>
      <c r="W3" s="188"/>
      <c r="X3" s="189"/>
      <c r="Y3" s="187" t="s">
        <v>78</v>
      </c>
      <c r="Z3" s="188"/>
      <c r="AA3" s="189"/>
      <c r="AB3" s="48" t="s">
        <v>24</v>
      </c>
      <c r="AC3" s="49" t="s">
        <v>79</v>
      </c>
      <c r="AD3" s="73" t="s">
        <v>18</v>
      </c>
      <c r="AE3" s="47" t="s">
        <v>23</v>
      </c>
      <c r="AF3" s="50" t="s">
        <v>25</v>
      </c>
    </row>
    <row r="4" spans="2:32" ht="15" x14ac:dyDescent="0.2">
      <c r="B4" s="114">
        <v>1</v>
      </c>
      <c r="C4" s="31" t="str">
        <f>'Seeded entry'!C5</f>
        <v>Graeme Cornthwaite &amp; Ali Procter</v>
      </c>
      <c r="D4" s="115">
        <v>12</v>
      </c>
      <c r="E4" s="115">
        <v>51</v>
      </c>
      <c r="F4" s="115">
        <v>0</v>
      </c>
      <c r="G4" s="115">
        <f>D4</f>
        <v>12</v>
      </c>
      <c r="H4" s="115">
        <v>52</v>
      </c>
      <c r="I4" s="115">
        <v>47</v>
      </c>
      <c r="J4" s="116">
        <f>TIME(G4,H4,I4)-TIME(D4, E4, F4)</f>
        <v>1.2384259259259345E-3</v>
      </c>
      <c r="K4" s="117"/>
      <c r="L4" s="130">
        <f>IF(J4+TIME(0,0,K4)&lt;TIME(0,0,K$2),(J4+TIME(0,0,K4)),TIME(0,0,K$2))</f>
        <v>1.2384259259259345E-3</v>
      </c>
      <c r="M4" s="115">
        <v>13</v>
      </c>
      <c r="N4" s="115">
        <v>18</v>
      </c>
      <c r="O4" s="115">
        <v>0</v>
      </c>
      <c r="P4" s="115">
        <f>M4</f>
        <v>13</v>
      </c>
      <c r="Q4" s="115">
        <v>20</v>
      </c>
      <c r="R4" s="115">
        <v>27</v>
      </c>
      <c r="S4" s="116">
        <f>TIME(P4,Q4,R4)-TIME(M4, N4, O4)</f>
        <v>1.7013888888888218E-3</v>
      </c>
      <c r="T4" s="117"/>
      <c r="U4" s="118">
        <f>IF(S4+TIME(0,0,T4)&lt;TIME(0,0,T$2),(S4+TIME(0,0,T4)),TIME(0,0,T$2))</f>
        <v>1.7013888888888218E-3</v>
      </c>
      <c r="V4" s="115">
        <v>13</v>
      </c>
      <c r="W4" s="115">
        <v>37</v>
      </c>
      <c r="X4" s="115">
        <v>0</v>
      </c>
      <c r="Y4" s="115">
        <f>V4</f>
        <v>13</v>
      </c>
      <c r="Z4" s="115">
        <v>38</v>
      </c>
      <c r="AA4" s="115">
        <v>47</v>
      </c>
      <c r="AB4" s="116">
        <f>TIME(Y4,Z4,AA4)-TIME(V4, W4, X4)</f>
        <v>1.2384259259259345E-3</v>
      </c>
      <c r="AC4" s="117"/>
      <c r="AD4" s="130">
        <f>IF(AB4+TIME(0,0,AC4)&lt;TIME(0,0,AC$2),(AB4+TIME(0,0,AC4)),TIME(0,0,AC$2))</f>
        <v>1.2384259259259345E-3</v>
      </c>
      <c r="AE4" s="130">
        <f>L4+U4+AD4</f>
        <v>4.1782407407406907E-3</v>
      </c>
      <c r="AF4" s="119">
        <f>RANK(AE4,AE$4:AE$20,1)</f>
        <v>1</v>
      </c>
    </row>
    <row r="5" spans="2:32" ht="15" x14ac:dyDescent="0.2">
      <c r="B5" s="62">
        <v>2</v>
      </c>
      <c r="C5" s="65" t="str">
        <f>'Seeded entry'!C6</f>
        <v>Andy Ace Harrison &amp; Henry Carr</v>
      </c>
      <c r="D5" s="57">
        <f>D4</f>
        <v>12</v>
      </c>
      <c r="E5" s="57">
        <f>E4+3</f>
        <v>54</v>
      </c>
      <c r="F5" s="57">
        <v>0</v>
      </c>
      <c r="G5" s="57">
        <f t="shared" ref="G5:G20" si="0">D5</f>
        <v>12</v>
      </c>
      <c r="H5" s="57">
        <v>55</v>
      </c>
      <c r="I5" s="57">
        <v>52</v>
      </c>
      <c r="J5" s="68">
        <f t="shared" ref="J5:J20" si="1">TIME(G5,H5,I5)-TIME(D5, E5, F5)</f>
        <v>1.2962962962963509E-3</v>
      </c>
      <c r="K5" s="58"/>
      <c r="L5" s="72">
        <f t="shared" ref="L5:L20" si="2">IF(J5+TIME(0,0,K5)&lt;TIME(0,0,K$2),(J5+TIME(0,0,K5)),TIME(0,0,K$2))</f>
        <v>1.2962962962963509E-3</v>
      </c>
      <c r="M5" s="57">
        <f>M4</f>
        <v>13</v>
      </c>
      <c r="N5" s="57">
        <f>N4+3</f>
        <v>21</v>
      </c>
      <c r="O5" s="57">
        <v>0</v>
      </c>
      <c r="P5" s="57">
        <f t="shared" ref="P5:P20" si="3">M5</f>
        <v>13</v>
      </c>
      <c r="Q5" s="57">
        <v>23</v>
      </c>
      <c r="R5" s="57">
        <v>29</v>
      </c>
      <c r="S5" s="68">
        <f t="shared" ref="S5:S20" si="4">TIME(P5,Q5,R5)-TIME(M5, N5, O5)</f>
        <v>1.7245370370370106E-3</v>
      </c>
      <c r="T5" s="58">
        <v>20</v>
      </c>
      <c r="U5" s="72">
        <f t="shared" ref="U5:U20" si="5">IF(S5+TIME(0,0,T5)&lt;TIME(0,0,T$2),(S5+TIME(0,0,T5)),TIME(0,0,T$2))</f>
        <v>1.9560185185184919E-3</v>
      </c>
      <c r="V5" s="57">
        <f>V4</f>
        <v>13</v>
      </c>
      <c r="W5" s="57">
        <f>W4+3</f>
        <v>40</v>
      </c>
      <c r="X5" s="57">
        <v>0</v>
      </c>
      <c r="Y5" s="57">
        <f t="shared" ref="Y5:Y20" si="6">V5</f>
        <v>13</v>
      </c>
      <c r="Z5" s="57">
        <v>42</v>
      </c>
      <c r="AA5" s="57">
        <v>16</v>
      </c>
      <c r="AB5" s="68">
        <f t="shared" ref="AB5:AB20" si="7">TIME(Y5,Z5,AA5)-TIME(V5, W5, X5)</f>
        <v>1.5740740740740611E-3</v>
      </c>
      <c r="AC5" s="58"/>
      <c r="AD5" s="72">
        <f t="shared" ref="AD5:AD20" si="8">IF(AB5+TIME(0,0,AC5)&lt;TIME(0,0,AC$2),(AB5+TIME(0,0,AC5)),TIME(0,0,AC$2))</f>
        <v>1.5740740740740611E-3</v>
      </c>
      <c r="AE5" s="72">
        <f t="shared" ref="AE5:AE20" si="9">L5+U5+AD5</f>
        <v>4.8263888888889044E-3</v>
      </c>
      <c r="AF5" s="52">
        <f t="shared" ref="AF5:AF20" si="10">RANK(AE5,AE$4:AE$20,1)</f>
        <v>5</v>
      </c>
    </row>
    <row r="6" spans="2:32" ht="15" x14ac:dyDescent="0.2">
      <c r="B6" s="61">
        <v>3</v>
      </c>
      <c r="C6" s="33" t="str">
        <f>'Seeded entry'!C7</f>
        <v>Peter Ellerby &amp; Iain Tullie</v>
      </c>
      <c r="D6" s="53">
        <f>D5</f>
        <v>12</v>
      </c>
      <c r="E6" s="53">
        <f>E5+3</f>
        <v>57</v>
      </c>
      <c r="F6" s="53">
        <v>0</v>
      </c>
      <c r="G6" s="53">
        <f t="shared" si="0"/>
        <v>12</v>
      </c>
      <c r="H6" s="53">
        <v>58</v>
      </c>
      <c r="I6" s="53">
        <v>47</v>
      </c>
      <c r="J6" s="54">
        <f t="shared" si="1"/>
        <v>1.2384259259259345E-3</v>
      </c>
      <c r="K6" s="59"/>
      <c r="L6" s="129">
        <f t="shared" si="2"/>
        <v>1.2384259259259345E-3</v>
      </c>
      <c r="M6" s="53">
        <f>M5</f>
        <v>13</v>
      </c>
      <c r="N6" s="53">
        <f>N5+3</f>
        <v>24</v>
      </c>
      <c r="O6" s="53">
        <v>0</v>
      </c>
      <c r="P6" s="53">
        <f t="shared" si="3"/>
        <v>13</v>
      </c>
      <c r="Q6" s="53">
        <v>26</v>
      </c>
      <c r="R6" s="53">
        <v>29</v>
      </c>
      <c r="S6" s="54">
        <f t="shared" si="4"/>
        <v>1.7245370370370106E-3</v>
      </c>
      <c r="T6" s="59"/>
      <c r="U6" s="71">
        <f t="shared" si="5"/>
        <v>1.7245370370370106E-3</v>
      </c>
      <c r="V6" s="53">
        <f>V5</f>
        <v>13</v>
      </c>
      <c r="W6" s="53">
        <f>W5+3</f>
        <v>43</v>
      </c>
      <c r="X6" s="53">
        <v>0</v>
      </c>
      <c r="Y6" s="53">
        <f t="shared" si="6"/>
        <v>13</v>
      </c>
      <c r="Z6" s="53">
        <v>45</v>
      </c>
      <c r="AA6" s="53">
        <v>10</v>
      </c>
      <c r="AB6" s="54">
        <f t="shared" si="7"/>
        <v>1.5046296296297168E-3</v>
      </c>
      <c r="AC6" s="59"/>
      <c r="AD6" s="71">
        <f t="shared" si="8"/>
        <v>1.5046296296297168E-3</v>
      </c>
      <c r="AE6" s="71">
        <f t="shared" si="9"/>
        <v>4.4675925925926618E-3</v>
      </c>
      <c r="AF6" s="51">
        <f t="shared" si="10"/>
        <v>3</v>
      </c>
    </row>
    <row r="7" spans="2:32" ht="15" x14ac:dyDescent="0.2">
      <c r="B7" s="62">
        <v>4</v>
      </c>
      <c r="C7" s="65" t="str">
        <f>'Seeded entry'!C8</f>
        <v>Darell Staniforth &amp; Nicky Staniforth</v>
      </c>
      <c r="D7" s="57">
        <v>13</v>
      </c>
      <c r="E7" s="57">
        <v>0</v>
      </c>
      <c r="F7" s="57">
        <v>0</v>
      </c>
      <c r="G7" s="57">
        <f t="shared" si="0"/>
        <v>13</v>
      </c>
      <c r="H7" s="57">
        <v>1</v>
      </c>
      <c r="I7" s="57">
        <v>47</v>
      </c>
      <c r="J7" s="68">
        <f t="shared" si="1"/>
        <v>1.2384259259259345E-3</v>
      </c>
      <c r="K7" s="58"/>
      <c r="L7" s="129">
        <f t="shared" si="2"/>
        <v>1.2384259259259345E-3</v>
      </c>
      <c r="M7" s="57">
        <f t="shared" ref="M7:M20" si="11">M6</f>
        <v>13</v>
      </c>
      <c r="N7" s="57">
        <f t="shared" ref="N7:N13" si="12">N6+3</f>
        <v>27</v>
      </c>
      <c r="O7" s="57">
        <v>0</v>
      </c>
      <c r="P7" s="57">
        <f t="shared" si="3"/>
        <v>13</v>
      </c>
      <c r="Q7" s="57">
        <v>29</v>
      </c>
      <c r="R7" s="57">
        <v>21</v>
      </c>
      <c r="S7" s="68">
        <f t="shared" si="4"/>
        <v>1.6319444444444775E-3</v>
      </c>
      <c r="T7" s="58"/>
      <c r="U7" s="129">
        <f t="shared" si="5"/>
        <v>1.6319444444444775E-3</v>
      </c>
      <c r="V7" s="57">
        <f t="shared" ref="V7:V20" si="13">V6</f>
        <v>13</v>
      </c>
      <c r="W7" s="57">
        <f t="shared" ref="W7:W13" si="14">W6+3</f>
        <v>46</v>
      </c>
      <c r="X7" s="57">
        <v>0</v>
      </c>
      <c r="Y7" s="57">
        <f t="shared" si="6"/>
        <v>13</v>
      </c>
      <c r="Z7" s="57">
        <v>47</v>
      </c>
      <c r="AA7" s="57">
        <v>57</v>
      </c>
      <c r="AB7" s="68">
        <f t="shared" si="7"/>
        <v>1.3541666666666563E-3</v>
      </c>
      <c r="AC7" s="58"/>
      <c r="AD7" s="72">
        <f t="shared" si="8"/>
        <v>1.3541666666666563E-3</v>
      </c>
      <c r="AE7" s="72">
        <f t="shared" si="9"/>
        <v>4.2245370370370683E-3</v>
      </c>
      <c r="AF7" s="52">
        <f t="shared" si="10"/>
        <v>2</v>
      </c>
    </row>
    <row r="8" spans="2:32" ht="15" x14ac:dyDescent="0.2">
      <c r="B8" s="61">
        <v>5</v>
      </c>
      <c r="C8" s="33" t="str">
        <f>'Seeded entry'!C9</f>
        <v>Stephen Reynolds &amp; Stuart Lamb</v>
      </c>
      <c r="D8" s="53">
        <f t="shared" ref="D8:D20" si="15">D7</f>
        <v>13</v>
      </c>
      <c r="E8" s="53">
        <f t="shared" ref="E8:E13" si="16">E7+3</f>
        <v>3</v>
      </c>
      <c r="F8" s="53">
        <v>0</v>
      </c>
      <c r="G8" s="53">
        <f t="shared" si="0"/>
        <v>13</v>
      </c>
      <c r="H8" s="53">
        <v>5</v>
      </c>
      <c r="I8" s="53">
        <v>3</v>
      </c>
      <c r="J8" s="54">
        <f t="shared" si="1"/>
        <v>1.4236111111111116E-3</v>
      </c>
      <c r="K8" s="59"/>
      <c r="L8" s="71">
        <f t="shared" si="2"/>
        <v>1.4236111111111116E-3</v>
      </c>
      <c r="M8" s="53">
        <f t="shared" si="11"/>
        <v>13</v>
      </c>
      <c r="N8" s="53">
        <v>30</v>
      </c>
      <c r="O8" s="53">
        <v>0</v>
      </c>
      <c r="P8" s="53">
        <f t="shared" si="3"/>
        <v>13</v>
      </c>
      <c r="Q8" s="53">
        <v>32</v>
      </c>
      <c r="R8" s="53">
        <v>39</v>
      </c>
      <c r="S8" s="54">
        <f t="shared" si="4"/>
        <v>1.8402777777777324E-3</v>
      </c>
      <c r="T8" s="59"/>
      <c r="U8" s="71">
        <f t="shared" si="5"/>
        <v>1.8402777777777324E-3</v>
      </c>
      <c r="V8" s="53">
        <f t="shared" si="13"/>
        <v>13</v>
      </c>
      <c r="W8" s="53">
        <f t="shared" si="14"/>
        <v>49</v>
      </c>
      <c r="X8" s="53">
        <v>0</v>
      </c>
      <c r="Y8" s="53">
        <f t="shared" si="6"/>
        <v>13</v>
      </c>
      <c r="Z8" s="53">
        <v>51</v>
      </c>
      <c r="AA8" s="53">
        <v>50</v>
      </c>
      <c r="AB8" s="54">
        <f t="shared" si="7"/>
        <v>1.9675925925926041E-3</v>
      </c>
      <c r="AC8" s="59">
        <v>30</v>
      </c>
      <c r="AD8" s="71">
        <f t="shared" si="8"/>
        <v>2.3148148148148264E-3</v>
      </c>
      <c r="AE8" s="71">
        <f t="shared" si="9"/>
        <v>5.5787037037036708E-3</v>
      </c>
      <c r="AF8" s="51">
        <f t="shared" si="10"/>
        <v>9</v>
      </c>
    </row>
    <row r="9" spans="2:32" ht="15" x14ac:dyDescent="0.2">
      <c r="B9" s="62">
        <v>6</v>
      </c>
      <c r="C9" s="65" t="str">
        <f>'Seeded entry'!C10</f>
        <v>Keith Proudfoot &amp; James Heron</v>
      </c>
      <c r="D9" s="57">
        <f t="shared" si="15"/>
        <v>13</v>
      </c>
      <c r="E9" s="57">
        <v>26</v>
      </c>
      <c r="F9" s="57">
        <v>0</v>
      </c>
      <c r="G9" s="57">
        <f t="shared" si="0"/>
        <v>13</v>
      </c>
      <c r="H9" s="57">
        <v>28</v>
      </c>
      <c r="I9" s="57">
        <v>11</v>
      </c>
      <c r="J9" s="68">
        <f t="shared" si="1"/>
        <v>1.5162037037036447E-3</v>
      </c>
      <c r="K9" s="58"/>
      <c r="L9" s="72">
        <f t="shared" si="2"/>
        <v>1.5162037037036447E-3</v>
      </c>
      <c r="M9" s="57">
        <f t="shared" si="11"/>
        <v>13</v>
      </c>
      <c r="N9" s="57">
        <v>46</v>
      </c>
      <c r="O9" s="57">
        <v>0</v>
      </c>
      <c r="P9" s="57">
        <f t="shared" si="3"/>
        <v>13</v>
      </c>
      <c r="Q9" s="57">
        <v>49</v>
      </c>
      <c r="R9" s="57">
        <v>6</v>
      </c>
      <c r="S9" s="68">
        <f t="shared" si="4"/>
        <v>2.1527777777777812E-3</v>
      </c>
      <c r="T9" s="58"/>
      <c r="U9" s="72">
        <f t="shared" si="5"/>
        <v>2.1527777777777812E-3</v>
      </c>
      <c r="V9" s="57">
        <f t="shared" si="13"/>
        <v>13</v>
      </c>
      <c r="W9" s="57">
        <v>59</v>
      </c>
      <c r="X9" s="57">
        <v>0</v>
      </c>
      <c r="Y9" s="57">
        <v>14</v>
      </c>
      <c r="Z9" s="57">
        <v>1</v>
      </c>
      <c r="AA9" s="57">
        <v>32</v>
      </c>
      <c r="AB9" s="68">
        <f t="shared" si="7"/>
        <v>1.7592592592592382E-3</v>
      </c>
      <c r="AC9" s="58"/>
      <c r="AD9" s="72">
        <f t="shared" si="8"/>
        <v>1.7592592592592382E-3</v>
      </c>
      <c r="AE9" s="72">
        <f t="shared" si="9"/>
        <v>5.4282407407406641E-3</v>
      </c>
      <c r="AF9" s="52">
        <f t="shared" si="10"/>
        <v>8</v>
      </c>
    </row>
    <row r="10" spans="2:32" ht="15" x14ac:dyDescent="0.2">
      <c r="B10" s="61">
        <v>5</v>
      </c>
      <c r="C10" s="33" t="str">
        <f>'Seeded entry'!C11</f>
        <v>Richard Derrick &amp; Robert Duley</v>
      </c>
      <c r="D10" s="53"/>
      <c r="E10" s="53"/>
      <c r="F10" s="53"/>
      <c r="G10" s="53"/>
      <c r="H10" s="53"/>
      <c r="I10" s="53"/>
      <c r="J10" s="54"/>
      <c r="K10" s="59">
        <v>300</v>
      </c>
      <c r="L10" s="71">
        <f t="shared" si="2"/>
        <v>3.472222222222222E-3</v>
      </c>
      <c r="M10" s="53"/>
      <c r="N10" s="53"/>
      <c r="O10" s="53"/>
      <c r="P10" s="53"/>
      <c r="Q10" s="53"/>
      <c r="R10" s="53"/>
      <c r="S10" s="54"/>
      <c r="T10" s="59">
        <v>300</v>
      </c>
      <c r="U10" s="71">
        <f t="shared" si="5"/>
        <v>3.472222222222222E-3</v>
      </c>
      <c r="V10" s="53"/>
      <c r="W10" s="53"/>
      <c r="X10" s="53"/>
      <c r="Y10" s="53"/>
      <c r="Z10" s="53"/>
      <c r="AA10" s="53"/>
      <c r="AB10" s="54"/>
      <c r="AC10" s="59">
        <v>300</v>
      </c>
      <c r="AD10" s="71">
        <f t="shared" ref="AD10" si="17">IF(AB10+TIME(0,0,AC10)&lt;TIME(0,0,AC$2),(AB10+TIME(0,0,AC10)),TIME(0,0,AC$2))</f>
        <v>3.472222222222222E-3</v>
      </c>
      <c r="AE10" s="71">
        <f t="shared" ref="AE10" si="18">L10+U10+AD10</f>
        <v>1.0416666666666666E-2</v>
      </c>
      <c r="AF10" s="51">
        <f t="shared" si="10"/>
        <v>16</v>
      </c>
    </row>
    <row r="11" spans="2:32" ht="15" x14ac:dyDescent="0.2">
      <c r="B11" s="62">
        <v>8</v>
      </c>
      <c r="C11" s="65" t="str">
        <f>'Seeded entry'!C12</f>
        <v>Bernard Watkins &amp; Adam Roper</v>
      </c>
      <c r="D11" s="57">
        <v>13</v>
      </c>
      <c r="E11" s="57">
        <v>14</v>
      </c>
      <c r="F11" s="57">
        <v>0</v>
      </c>
      <c r="G11" s="57">
        <f t="shared" si="0"/>
        <v>13</v>
      </c>
      <c r="H11" s="57">
        <v>16</v>
      </c>
      <c r="I11" s="57">
        <v>7</v>
      </c>
      <c r="J11" s="68">
        <f t="shared" si="1"/>
        <v>1.4699074074073781E-3</v>
      </c>
      <c r="K11" s="58"/>
      <c r="L11" s="72">
        <f t="shared" si="2"/>
        <v>1.4699074074073781E-3</v>
      </c>
      <c r="M11" s="57">
        <v>13</v>
      </c>
      <c r="N11" s="57">
        <v>36</v>
      </c>
      <c r="O11" s="57">
        <v>0</v>
      </c>
      <c r="P11" s="57">
        <f t="shared" si="3"/>
        <v>13</v>
      </c>
      <c r="Q11" s="57">
        <v>39</v>
      </c>
      <c r="R11" s="57">
        <v>14</v>
      </c>
      <c r="S11" s="68">
        <f t="shared" si="4"/>
        <v>2.2453703703704253E-3</v>
      </c>
      <c r="T11" s="58"/>
      <c r="U11" s="72">
        <f t="shared" si="5"/>
        <v>2.2453703703704253E-3</v>
      </c>
      <c r="V11" s="57">
        <v>14</v>
      </c>
      <c r="W11" s="57">
        <v>29</v>
      </c>
      <c r="X11" s="57">
        <v>0</v>
      </c>
      <c r="Y11" s="57">
        <f t="shared" si="6"/>
        <v>14</v>
      </c>
      <c r="Z11" s="57">
        <v>31</v>
      </c>
      <c r="AA11" s="57">
        <v>27</v>
      </c>
      <c r="AB11" s="68">
        <f t="shared" si="7"/>
        <v>1.7013888888889328E-3</v>
      </c>
      <c r="AC11" s="58"/>
      <c r="AD11" s="72">
        <f t="shared" si="8"/>
        <v>1.7013888888889328E-3</v>
      </c>
      <c r="AE11" s="72">
        <f t="shared" si="9"/>
        <v>5.4166666666667362E-3</v>
      </c>
      <c r="AF11" s="52">
        <f t="shared" si="10"/>
        <v>7</v>
      </c>
    </row>
    <row r="12" spans="2:32" ht="15" x14ac:dyDescent="0.2">
      <c r="B12" s="61">
        <v>9</v>
      </c>
      <c r="C12" s="33" t="str">
        <f>'Seeded entry'!C13</f>
        <v>Luke Carroll &amp; Neil Kinch</v>
      </c>
      <c r="D12" s="53">
        <v>13</v>
      </c>
      <c r="E12" s="53">
        <v>17</v>
      </c>
      <c r="F12" s="53">
        <v>0</v>
      </c>
      <c r="G12" s="53">
        <f t="shared" si="0"/>
        <v>13</v>
      </c>
      <c r="H12" s="53">
        <v>18</v>
      </c>
      <c r="I12" s="53">
        <v>55</v>
      </c>
      <c r="J12" s="54">
        <f t="shared" si="1"/>
        <v>1.3310185185184675E-3</v>
      </c>
      <c r="K12" s="59"/>
      <c r="L12" s="71">
        <f t="shared" si="2"/>
        <v>1.3310185185184675E-3</v>
      </c>
      <c r="M12" s="53">
        <v>13</v>
      </c>
      <c r="N12" s="53">
        <v>40</v>
      </c>
      <c r="O12" s="53">
        <v>0</v>
      </c>
      <c r="P12" s="53">
        <f t="shared" si="3"/>
        <v>13</v>
      </c>
      <c r="Q12" s="53">
        <v>42</v>
      </c>
      <c r="R12" s="53">
        <v>42</v>
      </c>
      <c r="S12" s="54">
        <f t="shared" si="4"/>
        <v>1.8750000000000711E-3</v>
      </c>
      <c r="T12" s="59"/>
      <c r="U12" s="71">
        <f t="shared" si="5"/>
        <v>1.8750000000000711E-3</v>
      </c>
      <c r="V12" s="53">
        <v>13</v>
      </c>
      <c r="W12" s="53">
        <v>53</v>
      </c>
      <c r="X12" s="53">
        <v>0</v>
      </c>
      <c r="Y12" s="53">
        <f t="shared" si="6"/>
        <v>13</v>
      </c>
      <c r="Z12" s="53">
        <v>55</v>
      </c>
      <c r="AA12" s="53">
        <v>36</v>
      </c>
      <c r="AB12" s="54">
        <f t="shared" si="7"/>
        <v>1.8055555555555047E-3</v>
      </c>
      <c r="AC12" s="59"/>
      <c r="AD12" s="71">
        <f t="shared" si="8"/>
        <v>1.8055555555555047E-3</v>
      </c>
      <c r="AE12" s="71">
        <f t="shared" si="9"/>
        <v>5.0115740740740433E-3</v>
      </c>
      <c r="AF12" s="51">
        <f t="shared" si="10"/>
        <v>6</v>
      </c>
    </row>
    <row r="13" spans="2:32" ht="15" x14ac:dyDescent="0.2">
      <c r="B13" s="62">
        <v>10</v>
      </c>
      <c r="C13" s="65" t="str">
        <f>'Seeded entry'!C14</f>
        <v>Neil Raven &amp; Claire Raven</v>
      </c>
      <c r="D13" s="57">
        <f t="shared" si="15"/>
        <v>13</v>
      </c>
      <c r="E13" s="57">
        <f t="shared" si="16"/>
        <v>20</v>
      </c>
      <c r="F13" s="57">
        <v>0</v>
      </c>
      <c r="G13" s="57">
        <f t="shared" si="0"/>
        <v>13</v>
      </c>
      <c r="H13" s="57">
        <v>21</v>
      </c>
      <c r="I13" s="57">
        <v>58</v>
      </c>
      <c r="J13" s="68">
        <f t="shared" si="1"/>
        <v>1.3657407407406952E-3</v>
      </c>
      <c r="K13" s="58"/>
      <c r="L13" s="72">
        <f t="shared" si="2"/>
        <v>1.3657407407406952E-3</v>
      </c>
      <c r="M13" s="57">
        <f t="shared" si="11"/>
        <v>13</v>
      </c>
      <c r="N13" s="57">
        <f t="shared" si="12"/>
        <v>43</v>
      </c>
      <c r="O13" s="57">
        <v>0</v>
      </c>
      <c r="P13" s="57">
        <f t="shared" si="3"/>
        <v>13</v>
      </c>
      <c r="Q13" s="57">
        <v>45</v>
      </c>
      <c r="R13" s="57">
        <v>31</v>
      </c>
      <c r="S13" s="68">
        <f t="shared" si="4"/>
        <v>1.7476851851851993E-3</v>
      </c>
      <c r="T13" s="58"/>
      <c r="U13" s="72">
        <f t="shared" si="5"/>
        <v>1.7476851851851993E-3</v>
      </c>
      <c r="V13" s="57">
        <f t="shared" si="13"/>
        <v>13</v>
      </c>
      <c r="W13" s="57">
        <f t="shared" si="14"/>
        <v>56</v>
      </c>
      <c r="X13" s="57">
        <v>0</v>
      </c>
      <c r="Y13" s="57">
        <f t="shared" si="6"/>
        <v>13</v>
      </c>
      <c r="Z13" s="57">
        <v>58</v>
      </c>
      <c r="AA13" s="57">
        <v>13</v>
      </c>
      <c r="AB13" s="68">
        <f t="shared" si="7"/>
        <v>1.5393518518518334E-3</v>
      </c>
      <c r="AC13" s="58"/>
      <c r="AD13" s="72">
        <f t="shared" si="8"/>
        <v>1.5393518518518334E-3</v>
      </c>
      <c r="AE13" s="72">
        <f t="shared" si="9"/>
        <v>4.6527777777777279E-3</v>
      </c>
      <c r="AF13" s="52">
        <f t="shared" si="10"/>
        <v>4</v>
      </c>
    </row>
    <row r="14" spans="2:32" ht="15" x14ac:dyDescent="0.2">
      <c r="B14" s="61">
        <v>11</v>
      </c>
      <c r="C14" s="33" t="str">
        <f>'Seeded entry'!C15</f>
        <v>Ian Blakemore &amp; Alistair Blakemore</v>
      </c>
      <c r="D14" s="53">
        <f t="shared" si="15"/>
        <v>13</v>
      </c>
      <c r="E14" s="53">
        <v>29</v>
      </c>
      <c r="F14" s="53">
        <v>0</v>
      </c>
      <c r="G14" s="53">
        <f t="shared" si="0"/>
        <v>13</v>
      </c>
      <c r="H14" s="53">
        <v>31</v>
      </c>
      <c r="I14" s="53">
        <v>1</v>
      </c>
      <c r="J14" s="54">
        <f t="shared" si="1"/>
        <v>1.4004629629629228E-3</v>
      </c>
      <c r="K14" s="56"/>
      <c r="L14" s="71">
        <f t="shared" si="2"/>
        <v>1.4004629629629228E-3</v>
      </c>
      <c r="M14" s="53">
        <f t="shared" si="11"/>
        <v>13</v>
      </c>
      <c r="N14" s="53">
        <v>50</v>
      </c>
      <c r="O14" s="53">
        <v>0</v>
      </c>
      <c r="P14" s="53">
        <f t="shared" si="3"/>
        <v>13</v>
      </c>
      <c r="Q14" s="53">
        <v>53</v>
      </c>
      <c r="R14" s="53">
        <v>24</v>
      </c>
      <c r="S14" s="54">
        <f t="shared" si="4"/>
        <v>2.3611111111111471E-3</v>
      </c>
      <c r="T14" s="56"/>
      <c r="U14" s="71">
        <f t="shared" si="5"/>
        <v>2.3611111111111471E-3</v>
      </c>
      <c r="V14" s="53">
        <v>14</v>
      </c>
      <c r="W14" s="53">
        <v>2</v>
      </c>
      <c r="X14" s="53">
        <v>0</v>
      </c>
      <c r="Y14" s="53">
        <f t="shared" si="6"/>
        <v>14</v>
      </c>
      <c r="Z14" s="53">
        <v>4</v>
      </c>
      <c r="AA14" s="53">
        <v>33</v>
      </c>
      <c r="AB14" s="54">
        <f t="shared" si="7"/>
        <v>1.7708333333332771E-3</v>
      </c>
      <c r="AC14" s="56">
        <v>300</v>
      </c>
      <c r="AD14" s="71">
        <f t="shared" si="8"/>
        <v>3.472222222222222E-3</v>
      </c>
      <c r="AE14" s="71">
        <f t="shared" si="9"/>
        <v>7.233796296296292E-3</v>
      </c>
      <c r="AF14" s="51">
        <f t="shared" si="10"/>
        <v>14</v>
      </c>
    </row>
    <row r="15" spans="2:32" ht="15" x14ac:dyDescent="0.2">
      <c r="B15" s="62"/>
      <c r="C15" s="65"/>
      <c r="D15" s="57"/>
      <c r="E15" s="57"/>
      <c r="F15" s="57"/>
      <c r="G15" s="57"/>
      <c r="H15" s="57"/>
      <c r="I15" s="57"/>
      <c r="J15" s="68"/>
      <c r="K15" s="58"/>
      <c r="L15" s="72"/>
      <c r="M15" s="57"/>
      <c r="N15" s="57"/>
      <c r="O15" s="57"/>
      <c r="P15" s="57"/>
      <c r="Q15" s="57"/>
      <c r="R15" s="57"/>
      <c r="S15" s="68"/>
      <c r="T15" s="58"/>
      <c r="U15" s="72"/>
      <c r="V15" s="57"/>
      <c r="W15" s="57"/>
      <c r="X15" s="57"/>
      <c r="Y15" s="57"/>
      <c r="Z15" s="57"/>
      <c r="AA15" s="57"/>
      <c r="AB15" s="68"/>
      <c r="AC15" s="58"/>
      <c r="AD15" s="72"/>
      <c r="AE15" s="72"/>
      <c r="AF15" s="52"/>
    </row>
    <row r="16" spans="2:32" ht="15" x14ac:dyDescent="0.2">
      <c r="B16" s="61">
        <v>13</v>
      </c>
      <c r="C16" s="33" t="str">
        <f>'Seeded entry'!C17</f>
        <v>Kevin Dickson &amp; Heather Nixon-Pavitt</v>
      </c>
      <c r="D16" s="53">
        <v>13</v>
      </c>
      <c r="E16" s="53">
        <v>32</v>
      </c>
      <c r="F16" s="53">
        <v>0</v>
      </c>
      <c r="G16" s="53">
        <f t="shared" si="0"/>
        <v>13</v>
      </c>
      <c r="H16" s="53">
        <v>34</v>
      </c>
      <c r="I16" s="53">
        <v>19</v>
      </c>
      <c r="J16" s="54">
        <f t="shared" si="1"/>
        <v>1.6087962962962887E-3</v>
      </c>
      <c r="K16" s="59"/>
      <c r="L16" s="71">
        <f t="shared" si="2"/>
        <v>1.6087962962962887E-3</v>
      </c>
      <c r="M16" s="53">
        <v>13</v>
      </c>
      <c r="N16" s="53">
        <v>54</v>
      </c>
      <c r="O16" s="53">
        <v>0</v>
      </c>
      <c r="P16" s="53">
        <f t="shared" si="3"/>
        <v>13</v>
      </c>
      <c r="Q16" s="53">
        <v>56</v>
      </c>
      <c r="R16" s="53">
        <v>59</v>
      </c>
      <c r="S16" s="54">
        <f t="shared" si="4"/>
        <v>2.071759259259176E-3</v>
      </c>
      <c r="T16" s="59"/>
      <c r="U16" s="71">
        <f t="shared" si="5"/>
        <v>2.071759259259176E-3</v>
      </c>
      <c r="V16" s="53">
        <v>14</v>
      </c>
      <c r="W16" s="53">
        <v>5</v>
      </c>
      <c r="X16" s="53">
        <v>0</v>
      </c>
      <c r="Y16" s="53">
        <f t="shared" si="6"/>
        <v>14</v>
      </c>
      <c r="Z16" s="53">
        <v>7</v>
      </c>
      <c r="AA16" s="53">
        <v>40</v>
      </c>
      <c r="AB16" s="54">
        <f t="shared" si="7"/>
        <v>1.8518518518518823E-3</v>
      </c>
      <c r="AC16" s="59">
        <v>300</v>
      </c>
      <c r="AD16" s="71">
        <f t="shared" si="8"/>
        <v>3.472222222222222E-3</v>
      </c>
      <c r="AE16" s="71">
        <f t="shared" si="9"/>
        <v>7.1527777777776868E-3</v>
      </c>
      <c r="AF16" s="51">
        <f t="shared" si="10"/>
        <v>13</v>
      </c>
    </row>
    <row r="17" spans="2:32" ht="15" x14ac:dyDescent="0.2">
      <c r="B17" s="62">
        <v>14</v>
      </c>
      <c r="C17" s="65" t="str">
        <f>'Seeded entry'!C18</f>
        <v>Stuart Coldron &amp; Joel Coldron</v>
      </c>
      <c r="D17" s="57">
        <f t="shared" si="15"/>
        <v>13</v>
      </c>
      <c r="E17" s="57">
        <v>37</v>
      </c>
      <c r="F17" s="57">
        <v>0</v>
      </c>
      <c r="G17" s="57">
        <f t="shared" si="0"/>
        <v>13</v>
      </c>
      <c r="H17" s="57">
        <v>39</v>
      </c>
      <c r="I17" s="57">
        <v>3</v>
      </c>
      <c r="J17" s="68">
        <f t="shared" si="1"/>
        <v>1.4236111111111116E-3</v>
      </c>
      <c r="K17" s="58"/>
      <c r="L17" s="72">
        <f t="shared" si="2"/>
        <v>1.4236111111111116E-3</v>
      </c>
      <c r="M17" s="57">
        <f t="shared" si="11"/>
        <v>13</v>
      </c>
      <c r="N17" s="57">
        <v>58</v>
      </c>
      <c r="O17" s="57">
        <v>0</v>
      </c>
      <c r="P17" s="57">
        <v>14</v>
      </c>
      <c r="Q17" s="57">
        <v>1</v>
      </c>
      <c r="R17" s="57">
        <v>28</v>
      </c>
      <c r="S17" s="68">
        <f t="shared" si="4"/>
        <v>2.4074074074074137E-3</v>
      </c>
      <c r="T17" s="58">
        <v>300</v>
      </c>
      <c r="U17" s="72">
        <f t="shared" si="5"/>
        <v>3.472222222222222E-3</v>
      </c>
      <c r="V17" s="57">
        <f t="shared" si="13"/>
        <v>14</v>
      </c>
      <c r="W17" s="57">
        <v>12</v>
      </c>
      <c r="X17" s="57">
        <v>0</v>
      </c>
      <c r="Y17" s="57">
        <f t="shared" si="6"/>
        <v>14</v>
      </c>
      <c r="Z17" s="57">
        <v>14</v>
      </c>
      <c r="AA17" s="57">
        <v>31</v>
      </c>
      <c r="AB17" s="68">
        <f t="shared" si="7"/>
        <v>1.7476851851851993E-3</v>
      </c>
      <c r="AC17" s="58">
        <v>300</v>
      </c>
      <c r="AD17" s="72">
        <f t="shared" si="8"/>
        <v>3.472222222222222E-3</v>
      </c>
      <c r="AE17" s="72">
        <f t="shared" si="9"/>
        <v>8.3680555555555557E-3</v>
      </c>
      <c r="AF17" s="52">
        <f t="shared" si="10"/>
        <v>15</v>
      </c>
    </row>
    <row r="18" spans="2:32" ht="15" x14ac:dyDescent="0.2">
      <c r="B18" s="63">
        <v>15</v>
      </c>
      <c r="C18" s="64" t="str">
        <f>'Seeded entry'!C19</f>
        <v>Gary Dixon &amp; Harley Connell</v>
      </c>
      <c r="D18" s="53">
        <f t="shared" si="15"/>
        <v>13</v>
      </c>
      <c r="E18" s="53">
        <v>41</v>
      </c>
      <c r="F18" s="53">
        <v>0</v>
      </c>
      <c r="G18" s="53">
        <f t="shared" si="0"/>
        <v>13</v>
      </c>
      <c r="H18" s="53">
        <v>42</v>
      </c>
      <c r="I18" s="53">
        <v>56</v>
      </c>
      <c r="J18" s="54">
        <f t="shared" si="1"/>
        <v>1.3425925925926174E-3</v>
      </c>
      <c r="K18" s="55"/>
      <c r="L18" s="71">
        <f t="shared" si="2"/>
        <v>1.3425925925926174E-3</v>
      </c>
      <c r="M18" s="53">
        <v>14</v>
      </c>
      <c r="N18" s="53">
        <v>2</v>
      </c>
      <c r="O18" s="53">
        <v>0</v>
      </c>
      <c r="P18" s="53">
        <f t="shared" si="3"/>
        <v>14</v>
      </c>
      <c r="Q18" s="53">
        <v>4</v>
      </c>
      <c r="R18" s="53">
        <v>51</v>
      </c>
      <c r="S18" s="54">
        <f t="shared" si="4"/>
        <v>1.979166666666643E-3</v>
      </c>
      <c r="T18" s="55"/>
      <c r="U18" s="71">
        <f t="shared" si="5"/>
        <v>1.979166666666643E-3</v>
      </c>
      <c r="V18" s="53">
        <f t="shared" si="13"/>
        <v>14</v>
      </c>
      <c r="W18" s="53">
        <v>15</v>
      </c>
      <c r="X18" s="53">
        <v>0</v>
      </c>
      <c r="Y18" s="53">
        <f t="shared" si="6"/>
        <v>14</v>
      </c>
      <c r="Z18" s="53">
        <v>17</v>
      </c>
      <c r="AA18" s="53">
        <v>22</v>
      </c>
      <c r="AB18" s="54">
        <f t="shared" si="7"/>
        <v>1.6435185185185164E-3</v>
      </c>
      <c r="AC18" s="55">
        <v>300</v>
      </c>
      <c r="AD18" s="71">
        <f t="shared" si="8"/>
        <v>3.472222222222222E-3</v>
      </c>
      <c r="AE18" s="71">
        <f t="shared" si="9"/>
        <v>6.7939814814814824E-3</v>
      </c>
      <c r="AF18" s="51">
        <f t="shared" si="10"/>
        <v>12</v>
      </c>
    </row>
    <row r="19" spans="2:32" ht="15" x14ac:dyDescent="0.2">
      <c r="B19" s="62">
        <v>16</v>
      </c>
      <c r="C19" s="65" t="str">
        <f>'Seeded entry'!C20</f>
        <v>Mike Procter &amp; Robert Procter</v>
      </c>
      <c r="D19" s="57">
        <f t="shared" si="15"/>
        <v>13</v>
      </c>
      <c r="E19" s="57">
        <v>47</v>
      </c>
      <c r="F19" s="57">
        <v>0</v>
      </c>
      <c r="G19" s="57">
        <f t="shared" si="0"/>
        <v>13</v>
      </c>
      <c r="H19" s="57">
        <v>49</v>
      </c>
      <c r="I19" s="57">
        <v>9</v>
      </c>
      <c r="J19" s="68">
        <f t="shared" si="1"/>
        <v>1.4930555555555669E-3</v>
      </c>
      <c r="K19" s="58"/>
      <c r="L19" s="72">
        <f t="shared" si="2"/>
        <v>1.4930555555555669E-3</v>
      </c>
      <c r="M19" s="57">
        <f t="shared" si="11"/>
        <v>14</v>
      </c>
      <c r="N19" s="57">
        <v>9</v>
      </c>
      <c r="O19" s="57">
        <v>0</v>
      </c>
      <c r="P19" s="57">
        <f t="shared" si="3"/>
        <v>14</v>
      </c>
      <c r="Q19" s="57">
        <v>12</v>
      </c>
      <c r="R19" s="57">
        <v>4</v>
      </c>
      <c r="S19" s="68">
        <f t="shared" si="4"/>
        <v>2.1296296296295925E-3</v>
      </c>
      <c r="T19" s="58"/>
      <c r="U19" s="72">
        <f t="shared" si="5"/>
        <v>2.1296296296295925E-3</v>
      </c>
      <c r="V19" s="57">
        <f t="shared" si="13"/>
        <v>14</v>
      </c>
      <c r="W19" s="57">
        <v>25</v>
      </c>
      <c r="X19" s="57">
        <v>0</v>
      </c>
      <c r="Y19" s="57">
        <f t="shared" si="6"/>
        <v>14</v>
      </c>
      <c r="Z19" s="57">
        <v>27</v>
      </c>
      <c r="AA19" s="57">
        <v>52</v>
      </c>
      <c r="AB19" s="68">
        <f t="shared" si="7"/>
        <v>1.9907407407407929E-3</v>
      </c>
      <c r="AC19" s="58">
        <v>30</v>
      </c>
      <c r="AD19" s="72">
        <f t="shared" si="8"/>
        <v>2.3379629629630152E-3</v>
      </c>
      <c r="AE19" s="72">
        <f t="shared" si="9"/>
        <v>5.960648148148175E-3</v>
      </c>
      <c r="AF19" s="52">
        <f t="shared" si="10"/>
        <v>11</v>
      </c>
    </row>
    <row r="20" spans="2:32" ht="15.75" thickBot="1" x14ac:dyDescent="0.25">
      <c r="B20" s="94">
        <v>17</v>
      </c>
      <c r="C20" s="35" t="str">
        <f>'Seeded entry'!C21</f>
        <v>Thomas Robinson &amp; Ross Cuthbert</v>
      </c>
      <c r="D20" s="120">
        <f t="shared" si="15"/>
        <v>13</v>
      </c>
      <c r="E20" s="120">
        <v>51</v>
      </c>
      <c r="F20" s="120">
        <v>0</v>
      </c>
      <c r="G20" s="120">
        <f t="shared" si="0"/>
        <v>13</v>
      </c>
      <c r="H20" s="120">
        <v>52</v>
      </c>
      <c r="I20" s="120">
        <v>51</v>
      </c>
      <c r="J20" s="121">
        <f t="shared" si="1"/>
        <v>1.284722222222312E-3</v>
      </c>
      <c r="K20" s="122"/>
      <c r="L20" s="123">
        <f t="shared" si="2"/>
        <v>1.284722222222312E-3</v>
      </c>
      <c r="M20" s="120">
        <f t="shared" si="11"/>
        <v>14</v>
      </c>
      <c r="N20" s="120">
        <v>13</v>
      </c>
      <c r="O20" s="120">
        <v>0</v>
      </c>
      <c r="P20" s="120">
        <f t="shared" si="3"/>
        <v>14</v>
      </c>
      <c r="Q20" s="120">
        <v>15</v>
      </c>
      <c r="R20" s="120">
        <v>42</v>
      </c>
      <c r="S20" s="121">
        <f t="shared" si="4"/>
        <v>1.87499999999996E-3</v>
      </c>
      <c r="T20" s="122"/>
      <c r="U20" s="123">
        <f t="shared" si="5"/>
        <v>1.87499999999996E-3</v>
      </c>
      <c r="V20" s="120">
        <f t="shared" si="13"/>
        <v>14</v>
      </c>
      <c r="W20" s="120">
        <v>21</v>
      </c>
      <c r="X20" s="120">
        <v>0</v>
      </c>
      <c r="Y20" s="120">
        <f t="shared" si="6"/>
        <v>14</v>
      </c>
      <c r="Z20" s="120">
        <v>24</v>
      </c>
      <c r="AA20" s="120">
        <v>15</v>
      </c>
      <c r="AB20" s="121">
        <f t="shared" si="7"/>
        <v>2.2569444444444642E-3</v>
      </c>
      <c r="AC20" s="122">
        <v>30</v>
      </c>
      <c r="AD20" s="123">
        <f t="shared" si="8"/>
        <v>2.6041666666666865E-3</v>
      </c>
      <c r="AE20" s="123">
        <f t="shared" si="9"/>
        <v>5.763888888888959E-3</v>
      </c>
      <c r="AF20" s="124">
        <f t="shared" si="10"/>
        <v>10</v>
      </c>
    </row>
    <row r="22" spans="2:32" ht="15" x14ac:dyDescent="0.2">
      <c r="B22" s="11" t="s">
        <v>225</v>
      </c>
    </row>
  </sheetData>
  <sheetProtection algorithmName="SHA-512" hashValue="Hg/JHY7Jur2SzXBh0lP3EPJRFPN/F6k04N1pvoIqnH9oK1SyIA/2Qw6n1qdlHMgI3M9wff2WScbS5owRFu5jLQ==" saltValue="Qt0yCwpfITONr9NFuYI3ww==" spinCount="100000" sheet="1" objects="1" scenarios="1"/>
  <mergeCells count="18">
    <mergeCell ref="B2:B3"/>
    <mergeCell ref="P2:S2"/>
    <mergeCell ref="C2:C3"/>
    <mergeCell ref="D2:F2"/>
    <mergeCell ref="G2:J2"/>
    <mergeCell ref="K2:L2"/>
    <mergeCell ref="M2:O2"/>
    <mergeCell ref="AE2:AF2"/>
    <mergeCell ref="Y2:AB2"/>
    <mergeCell ref="AC2:AD2"/>
    <mergeCell ref="D3:F3"/>
    <mergeCell ref="G3:I3"/>
    <mergeCell ref="M3:O3"/>
    <mergeCell ref="P3:R3"/>
    <mergeCell ref="V3:X3"/>
    <mergeCell ref="Y3:AA3"/>
    <mergeCell ref="T2:U2"/>
    <mergeCell ref="V2:X2"/>
  </mergeCells>
  <conditionalFormatting sqref="J4:J20">
    <cfRule type="cellIs" dxfId="8" priority="5" operator="greaterThan">
      <formula>0.00347</formula>
    </cfRule>
  </conditionalFormatting>
  <conditionalFormatting sqref="L6">
    <cfRule type="cellIs" dxfId="7" priority="7" operator="greaterThan">
      <formula>0.207638888888889</formula>
    </cfRule>
  </conditionalFormatting>
  <conditionalFormatting sqref="S4:S20">
    <cfRule type="cellIs" dxfId="6" priority="3" operator="greaterThan">
      <formula>0.00347</formula>
    </cfRule>
  </conditionalFormatting>
  <conditionalFormatting sqref="AB4:AB20">
    <cfRule type="cellIs" dxfId="5" priority="1" operator="greaterThan">
      <formula>0.00347</formula>
    </cfRule>
  </conditionalFormatting>
  <dataValidations count="2">
    <dataValidation type="whole" allowBlank="1" showInputMessage="1" showErrorMessage="1" sqref="D4:D20 G4:G20 M4:M20 P4:P20 V4:V20 Y4:Y20" xr:uid="{EBB9FCDC-C064-4A00-842D-CC75630B0F79}">
      <formula1>0</formula1>
      <formula2>24</formula2>
    </dataValidation>
    <dataValidation type="whole" allowBlank="1" showInputMessage="1" showErrorMessage="1" sqref="E4:F20 H4:I20 N4:O20 Q4:R20 W4:X20 Z4:AA20" xr:uid="{135974F1-F328-4238-9897-662A547B340D}">
      <formula1>0</formula1>
      <formula2>59</formula2>
    </dataValidation>
  </dataValidations>
  <pageMargins left="0.7" right="0.7" top="0.75" bottom="0.75" header="0.3" footer="0.3"/>
  <pageSetup paperSize="9" scale="71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O22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27" sqref="C27"/>
    </sheetView>
  </sheetViews>
  <sheetFormatPr defaultColWidth="8.88671875" defaultRowHeight="12.75" x14ac:dyDescent="0.2"/>
  <cols>
    <col min="1" max="1" width="1.6640625" style="2" customWidth="1"/>
    <col min="2" max="2" width="5" style="60" customWidth="1"/>
    <col min="3" max="3" width="40.21875" style="2" customWidth="1"/>
    <col min="4" max="9" width="2.6640625" style="2" customWidth="1"/>
    <col min="10" max="10" width="5.5546875" style="5" customWidth="1"/>
    <col min="11" max="11" width="4.109375" style="2" customWidth="1"/>
    <col min="12" max="12" width="6.88671875" style="66" customWidth="1"/>
    <col min="13" max="18" width="2.6640625" style="2" customWidth="1"/>
    <col min="19" max="19" width="5.5546875" style="5" customWidth="1"/>
    <col min="20" max="20" width="4.109375" style="2" customWidth="1"/>
    <col min="21" max="21" width="6.88671875" style="2" customWidth="1"/>
    <col min="22" max="27" width="2.6640625" style="2" customWidth="1"/>
    <col min="28" max="28" width="5.77734375" style="5" customWidth="1"/>
    <col min="29" max="29" width="4.109375" style="2" customWidth="1"/>
    <col min="30" max="30" width="7.33203125" style="2" customWidth="1"/>
    <col min="31" max="36" width="2.6640625" style="2" customWidth="1"/>
    <col min="37" max="37" width="6.109375" style="5" customWidth="1"/>
    <col min="38" max="38" width="4.109375" style="2" customWidth="1"/>
    <col min="39" max="39" width="7.33203125" style="2" customWidth="1"/>
    <col min="40" max="16384" width="8.88671875" style="2"/>
  </cols>
  <sheetData>
    <row r="1" spans="2:41" ht="13.5" thickBot="1" x14ac:dyDescent="0.25"/>
    <row r="2" spans="2:41" ht="15.95" customHeight="1" thickBot="1" x14ac:dyDescent="0.25">
      <c r="B2" s="193" t="s">
        <v>80</v>
      </c>
      <c r="C2" s="195" t="s">
        <v>85</v>
      </c>
      <c r="D2" s="191" t="s">
        <v>21</v>
      </c>
      <c r="E2" s="185"/>
      <c r="F2" s="192"/>
      <c r="G2" s="190" t="s">
        <v>82</v>
      </c>
      <c r="H2" s="185"/>
      <c r="I2" s="185"/>
      <c r="J2" s="185"/>
      <c r="K2" s="185">
        <v>300</v>
      </c>
      <c r="L2" s="186"/>
      <c r="M2" s="191" t="s">
        <v>91</v>
      </c>
      <c r="N2" s="185"/>
      <c r="O2" s="192"/>
      <c r="P2" s="190" t="s">
        <v>82</v>
      </c>
      <c r="Q2" s="185"/>
      <c r="R2" s="185"/>
      <c r="S2" s="185">
        <v>300</v>
      </c>
      <c r="T2" s="185">
        <v>300</v>
      </c>
      <c r="U2" s="186"/>
      <c r="V2" s="191" t="s">
        <v>92</v>
      </c>
      <c r="W2" s="185"/>
      <c r="X2" s="192"/>
      <c r="Y2" s="190" t="s">
        <v>82</v>
      </c>
      <c r="Z2" s="185"/>
      <c r="AA2" s="185"/>
      <c r="AB2" s="185">
        <v>300</v>
      </c>
      <c r="AC2" s="185">
        <v>300</v>
      </c>
      <c r="AD2" s="186"/>
      <c r="AE2" s="191" t="s">
        <v>93</v>
      </c>
      <c r="AF2" s="185"/>
      <c r="AG2" s="192"/>
      <c r="AH2" s="190" t="s">
        <v>82</v>
      </c>
      <c r="AI2" s="185"/>
      <c r="AJ2" s="185"/>
      <c r="AK2" s="185">
        <v>300</v>
      </c>
      <c r="AL2" s="185">
        <v>300</v>
      </c>
      <c r="AM2" s="186"/>
      <c r="AN2" s="183" t="s">
        <v>90</v>
      </c>
      <c r="AO2" s="184"/>
    </row>
    <row r="3" spans="2:41" s="46" customFormat="1" ht="31.5" customHeight="1" thickBot="1" x14ac:dyDescent="0.25">
      <c r="B3" s="194"/>
      <c r="C3" s="196"/>
      <c r="D3" s="197" t="s">
        <v>19</v>
      </c>
      <c r="E3" s="198"/>
      <c r="F3" s="199"/>
      <c r="G3" s="197" t="s">
        <v>78</v>
      </c>
      <c r="H3" s="198"/>
      <c r="I3" s="199"/>
      <c r="J3" s="48" t="s">
        <v>24</v>
      </c>
      <c r="K3" s="49" t="s">
        <v>79</v>
      </c>
      <c r="L3" s="70" t="s">
        <v>18</v>
      </c>
      <c r="M3" s="187" t="s">
        <v>19</v>
      </c>
      <c r="N3" s="188"/>
      <c r="O3" s="189"/>
      <c r="P3" s="187" t="s">
        <v>78</v>
      </c>
      <c r="Q3" s="188"/>
      <c r="R3" s="189"/>
      <c r="S3" s="48" t="s">
        <v>24</v>
      </c>
      <c r="T3" s="49" t="s">
        <v>79</v>
      </c>
      <c r="U3" s="67" t="s">
        <v>18</v>
      </c>
      <c r="V3" s="187" t="s">
        <v>19</v>
      </c>
      <c r="W3" s="188"/>
      <c r="X3" s="189"/>
      <c r="Y3" s="187" t="s">
        <v>78</v>
      </c>
      <c r="Z3" s="188"/>
      <c r="AA3" s="189"/>
      <c r="AB3" s="48" t="s">
        <v>24</v>
      </c>
      <c r="AC3" s="49" t="s">
        <v>79</v>
      </c>
      <c r="AD3" s="73" t="s">
        <v>18</v>
      </c>
      <c r="AE3" s="187" t="s">
        <v>19</v>
      </c>
      <c r="AF3" s="188"/>
      <c r="AG3" s="189"/>
      <c r="AH3" s="187" t="s">
        <v>78</v>
      </c>
      <c r="AI3" s="188"/>
      <c r="AJ3" s="189"/>
      <c r="AK3" s="48" t="s">
        <v>24</v>
      </c>
      <c r="AL3" s="49" t="s">
        <v>79</v>
      </c>
      <c r="AM3" s="73" t="s">
        <v>18</v>
      </c>
      <c r="AN3" s="47" t="s">
        <v>23</v>
      </c>
      <c r="AO3" s="50" t="s">
        <v>25</v>
      </c>
    </row>
    <row r="4" spans="2:41" ht="15" x14ac:dyDescent="0.2">
      <c r="B4" s="114">
        <v>1</v>
      </c>
      <c r="C4" s="31" t="str">
        <f>'Seeded entry'!C5</f>
        <v>Graeme Cornthwaite &amp; Ali Procter</v>
      </c>
      <c r="D4" s="115">
        <v>14</v>
      </c>
      <c r="E4" s="115">
        <v>4</v>
      </c>
      <c r="F4" s="115">
        <v>0</v>
      </c>
      <c r="G4" s="115">
        <f>D4</f>
        <v>14</v>
      </c>
      <c r="H4" s="115">
        <v>5</v>
      </c>
      <c r="I4" s="115">
        <v>44</v>
      </c>
      <c r="J4" s="116">
        <f>TIME(G4,H4,I4)-TIME(D4, E4, F4)</f>
        <v>1.2037037037037068E-3</v>
      </c>
      <c r="K4" s="117"/>
      <c r="L4" s="130">
        <f>IF(J4+TIME(0,0,K4)&lt;TIME(0,0,K$2),(J4+TIME(0,0,K4)),TIME(0,0,K$2))</f>
        <v>1.2037037037037068E-3</v>
      </c>
      <c r="M4" s="115">
        <v>14</v>
      </c>
      <c r="N4" s="115">
        <v>25</v>
      </c>
      <c r="O4" s="115">
        <v>0</v>
      </c>
      <c r="P4" s="115">
        <f>M4</f>
        <v>14</v>
      </c>
      <c r="Q4" s="115">
        <v>27</v>
      </c>
      <c r="R4" s="115">
        <v>21</v>
      </c>
      <c r="S4" s="116">
        <f>TIME(P4,Q4,R4)-TIME(M4, N4, O4)</f>
        <v>1.6319444444444775E-3</v>
      </c>
      <c r="T4" s="117">
        <v>20</v>
      </c>
      <c r="U4" s="118">
        <f>IF(S4+TIME(0,0,T4)&lt;TIME(0,0,T$2),(S4+TIME(0,0,T4)),TIME(0,0,T$2))</f>
        <v>1.8634259259259589E-3</v>
      </c>
      <c r="V4" s="115">
        <v>14</v>
      </c>
      <c r="W4" s="115">
        <v>39</v>
      </c>
      <c r="X4" s="115">
        <v>0</v>
      </c>
      <c r="Y4" s="115">
        <f>V4</f>
        <v>14</v>
      </c>
      <c r="Z4" s="115">
        <v>40</v>
      </c>
      <c r="AA4" s="115">
        <v>52</v>
      </c>
      <c r="AB4" s="116">
        <f>TIME(Y4,Z4,AA4)-TIME(V4, W4, X4)</f>
        <v>1.2962962962962399E-3</v>
      </c>
      <c r="AC4" s="117"/>
      <c r="AD4" s="118">
        <f>IF(AB4+TIME(0,0,AC4)&lt;TIME(0,0,AC$2),(AB4+TIME(0,0,AC4)),TIME(0,0,AC$2))</f>
        <v>1.2962962962962399E-3</v>
      </c>
      <c r="AE4" s="115">
        <v>15</v>
      </c>
      <c r="AF4" s="115">
        <v>33</v>
      </c>
      <c r="AG4" s="115">
        <v>0</v>
      </c>
      <c r="AH4" s="115">
        <v>15</v>
      </c>
      <c r="AI4" s="115">
        <v>34</v>
      </c>
      <c r="AJ4" s="115">
        <v>59</v>
      </c>
      <c r="AK4" s="116">
        <f>TIME(AH4,AI4,AJ4)-TIME(AE4, AF4, AG4)</f>
        <v>1.3773148148147341E-3</v>
      </c>
      <c r="AL4" s="117"/>
      <c r="AM4" s="130">
        <f>IF(AK4+TIME(0,0,AL4)&lt;TIME(0,0,AL$2),(AK4+TIME(0,0,AL4)),TIME(0,0,AL$2))</f>
        <v>1.3773148148147341E-3</v>
      </c>
      <c r="AN4" s="118">
        <f>L4+U4+AD4+AM4</f>
        <v>5.7407407407406401E-3</v>
      </c>
      <c r="AO4" s="119">
        <f>RANK(AN4,AN$4:AN$20,1)</f>
        <v>2</v>
      </c>
    </row>
    <row r="5" spans="2:41" ht="15" x14ac:dyDescent="0.2">
      <c r="B5" s="62">
        <v>2</v>
      </c>
      <c r="C5" s="65" t="str">
        <f>'Seeded entry'!C6</f>
        <v>Andy Ace Harrison &amp; Henry Carr</v>
      </c>
      <c r="D5" s="57">
        <f>D4</f>
        <v>14</v>
      </c>
      <c r="E5" s="57">
        <f>E4+3</f>
        <v>7</v>
      </c>
      <c r="F5" s="57">
        <v>0</v>
      </c>
      <c r="G5" s="57">
        <f t="shared" ref="G5:G20" si="0">D5</f>
        <v>14</v>
      </c>
      <c r="H5" s="57">
        <v>8</v>
      </c>
      <c r="I5" s="57">
        <v>52</v>
      </c>
      <c r="J5" s="68">
        <f t="shared" ref="J5:J20" si="1">TIME(G5,H5,I5)-TIME(D5, E5, F5)</f>
        <v>1.2962962962962399E-3</v>
      </c>
      <c r="K5" s="58"/>
      <c r="L5" s="72">
        <f t="shared" ref="L5:L20" si="2">IF(J5+TIME(0,0,K5)&lt;TIME(0,0,K$2),(J5+TIME(0,0,K5)),TIME(0,0,K$2))</f>
        <v>1.2962962962962399E-3</v>
      </c>
      <c r="M5" s="57">
        <f>M4</f>
        <v>14</v>
      </c>
      <c r="N5" s="57">
        <f>N4+3</f>
        <v>28</v>
      </c>
      <c r="O5" s="57">
        <v>0</v>
      </c>
      <c r="P5" s="57">
        <f t="shared" ref="P5:P20" si="3">M5</f>
        <v>14</v>
      </c>
      <c r="Q5" s="57">
        <v>30</v>
      </c>
      <c r="R5" s="57">
        <v>28</v>
      </c>
      <c r="S5" s="68">
        <f t="shared" ref="S5:S20" si="4">TIME(P5,Q5,R5)-TIME(M5, N5, O5)</f>
        <v>1.7129629629629717E-3</v>
      </c>
      <c r="T5" s="58"/>
      <c r="U5" s="72">
        <f t="shared" ref="U5:U20" si="5">IF(S5+TIME(0,0,T5)&lt;TIME(0,0,T$2),(S5+TIME(0,0,T5)),TIME(0,0,T$2))</f>
        <v>1.7129629629629717E-3</v>
      </c>
      <c r="V5" s="57">
        <f>V4</f>
        <v>14</v>
      </c>
      <c r="W5" s="57">
        <f>W4+3</f>
        <v>42</v>
      </c>
      <c r="X5" s="57">
        <v>0</v>
      </c>
      <c r="Y5" s="57">
        <f t="shared" ref="Y5:Y20" si="6">V5</f>
        <v>14</v>
      </c>
      <c r="Z5" s="57">
        <v>43</v>
      </c>
      <c r="AA5" s="57">
        <v>55</v>
      </c>
      <c r="AB5" s="68">
        <f t="shared" ref="AB5:AB20" si="7">TIME(Y5,Z5,AA5)-TIME(V5, W5, X5)</f>
        <v>1.3310185185184675E-3</v>
      </c>
      <c r="AC5" s="58">
        <v>30</v>
      </c>
      <c r="AD5" s="72">
        <f t="shared" ref="AD5:AD20" si="8">IF(AB5+TIME(0,0,AC5)&lt;TIME(0,0,AC$2),(AB5+TIME(0,0,AC5)),TIME(0,0,AC$2))</f>
        <v>1.6782407407406898E-3</v>
      </c>
      <c r="AE5" s="57">
        <f>AE4</f>
        <v>15</v>
      </c>
      <c r="AF5" s="57">
        <v>20</v>
      </c>
      <c r="AG5" s="57">
        <v>0</v>
      </c>
      <c r="AH5" s="57">
        <f t="shared" ref="AH5:AH20" si="9">AE5</f>
        <v>15</v>
      </c>
      <c r="AI5" s="57">
        <v>22</v>
      </c>
      <c r="AJ5" s="57">
        <v>10</v>
      </c>
      <c r="AK5" s="68">
        <f t="shared" ref="AK5:AK20" si="10">TIME(AH5,AI5,AJ5)-TIME(AE5, AF5, AG5)</f>
        <v>1.5046296296297168E-3</v>
      </c>
      <c r="AL5" s="58">
        <v>30</v>
      </c>
      <c r="AM5" s="72">
        <f t="shared" ref="AM5:AM20" si="11">IF(AK5+TIME(0,0,AL5)&lt;TIME(0,0,AL$2),(AK5+TIME(0,0,AL5)),TIME(0,0,AL$2))</f>
        <v>1.8518518518519391E-3</v>
      </c>
      <c r="AN5" s="72">
        <f t="shared" ref="AN5:AN20" si="12">L5+U5+AD5+AM5</f>
        <v>6.5393518518518413E-3</v>
      </c>
      <c r="AO5" s="52">
        <f t="shared" ref="AO5:AO20" si="13">RANK(AN5,AN$4:AN$20,1)</f>
        <v>8</v>
      </c>
    </row>
    <row r="6" spans="2:41" ht="15" x14ac:dyDescent="0.2">
      <c r="B6" s="61">
        <v>3</v>
      </c>
      <c r="C6" s="33" t="str">
        <f>'Seeded entry'!C7</f>
        <v>Peter Ellerby &amp; Iain Tullie</v>
      </c>
      <c r="D6" s="53">
        <f>D5</f>
        <v>14</v>
      </c>
      <c r="E6" s="53">
        <v>10</v>
      </c>
      <c r="F6" s="53">
        <v>0</v>
      </c>
      <c r="G6" s="53">
        <f t="shared" si="0"/>
        <v>14</v>
      </c>
      <c r="H6" s="53">
        <v>11</v>
      </c>
      <c r="I6" s="53">
        <v>50</v>
      </c>
      <c r="J6" s="54">
        <f t="shared" si="1"/>
        <v>1.2731481481481621E-3</v>
      </c>
      <c r="K6" s="59"/>
      <c r="L6" s="71">
        <f t="shared" si="2"/>
        <v>1.2731481481481621E-3</v>
      </c>
      <c r="M6" s="53">
        <f>M5</f>
        <v>14</v>
      </c>
      <c r="N6" s="53">
        <v>31</v>
      </c>
      <c r="O6" s="53">
        <v>0</v>
      </c>
      <c r="P6" s="53">
        <f t="shared" si="3"/>
        <v>14</v>
      </c>
      <c r="Q6" s="53">
        <v>33</v>
      </c>
      <c r="R6" s="53">
        <v>28</v>
      </c>
      <c r="S6" s="54">
        <f t="shared" si="4"/>
        <v>1.7129629629629717E-3</v>
      </c>
      <c r="T6" s="59"/>
      <c r="U6" s="71">
        <f t="shared" si="5"/>
        <v>1.7129629629629717E-3</v>
      </c>
      <c r="V6" s="53">
        <f>V5</f>
        <v>14</v>
      </c>
      <c r="W6" s="53">
        <f>W5+3</f>
        <v>45</v>
      </c>
      <c r="X6" s="53">
        <v>0</v>
      </c>
      <c r="Y6" s="53">
        <f t="shared" si="6"/>
        <v>14</v>
      </c>
      <c r="Z6" s="53">
        <v>47</v>
      </c>
      <c r="AA6" s="53">
        <v>23</v>
      </c>
      <c r="AB6" s="54">
        <f t="shared" si="7"/>
        <v>1.6550925925925553E-3</v>
      </c>
      <c r="AC6" s="59"/>
      <c r="AD6" s="71">
        <f t="shared" si="8"/>
        <v>1.6550925925925553E-3</v>
      </c>
      <c r="AE6" s="53">
        <f>AE5</f>
        <v>15</v>
      </c>
      <c r="AF6" s="53">
        <v>24</v>
      </c>
      <c r="AG6" s="53">
        <v>0</v>
      </c>
      <c r="AH6" s="53">
        <f t="shared" si="9"/>
        <v>15</v>
      </c>
      <c r="AI6" s="53">
        <v>26</v>
      </c>
      <c r="AJ6" s="53">
        <v>17</v>
      </c>
      <c r="AK6" s="54">
        <f t="shared" si="10"/>
        <v>1.5856481481481E-3</v>
      </c>
      <c r="AL6" s="59"/>
      <c r="AM6" s="71">
        <f t="shared" si="11"/>
        <v>1.5856481481481E-3</v>
      </c>
      <c r="AN6" s="71">
        <f t="shared" si="12"/>
        <v>6.226851851851789E-3</v>
      </c>
      <c r="AO6" s="51">
        <f t="shared" si="13"/>
        <v>5</v>
      </c>
    </row>
    <row r="7" spans="2:41" ht="15" x14ac:dyDescent="0.2">
      <c r="B7" s="62">
        <v>4</v>
      </c>
      <c r="C7" s="65" t="str">
        <f>'Seeded entry'!C8</f>
        <v>Darell Staniforth &amp; Nicky Staniforth</v>
      </c>
      <c r="D7" s="57">
        <f t="shared" ref="D7:D20" si="14">D6</f>
        <v>14</v>
      </c>
      <c r="E7" s="57">
        <f t="shared" ref="E7:E18" si="15">E6+3</f>
        <v>13</v>
      </c>
      <c r="F7" s="57">
        <v>0</v>
      </c>
      <c r="G7" s="57">
        <f t="shared" si="0"/>
        <v>14</v>
      </c>
      <c r="H7" s="57">
        <v>14</v>
      </c>
      <c r="I7" s="57">
        <v>45</v>
      </c>
      <c r="J7" s="68">
        <f t="shared" si="1"/>
        <v>1.2152777777777457E-3</v>
      </c>
      <c r="K7" s="58"/>
      <c r="L7" s="72">
        <f t="shared" si="2"/>
        <v>1.2152777777777457E-3</v>
      </c>
      <c r="M7" s="57">
        <f t="shared" ref="M7:M20" si="16">M6</f>
        <v>14</v>
      </c>
      <c r="N7" s="57">
        <f t="shared" ref="N7:N13" si="17">N6+3</f>
        <v>34</v>
      </c>
      <c r="O7" s="57">
        <v>0</v>
      </c>
      <c r="P7" s="57">
        <f t="shared" si="3"/>
        <v>14</v>
      </c>
      <c r="Q7" s="57">
        <v>36</v>
      </c>
      <c r="R7" s="57">
        <v>21</v>
      </c>
      <c r="S7" s="68">
        <f t="shared" si="4"/>
        <v>1.6319444444444775E-3</v>
      </c>
      <c r="T7" s="58"/>
      <c r="U7" s="129">
        <f t="shared" si="5"/>
        <v>1.6319444444444775E-3</v>
      </c>
      <c r="V7" s="57">
        <f t="shared" ref="V7:V20" si="18">V6</f>
        <v>14</v>
      </c>
      <c r="W7" s="57">
        <f t="shared" ref="W7:W13" si="19">W6+3</f>
        <v>48</v>
      </c>
      <c r="X7" s="57">
        <v>0</v>
      </c>
      <c r="Y7" s="57">
        <f t="shared" si="6"/>
        <v>14</v>
      </c>
      <c r="Z7" s="57">
        <v>49</v>
      </c>
      <c r="AA7" s="57">
        <v>49</v>
      </c>
      <c r="AB7" s="68">
        <f t="shared" si="7"/>
        <v>1.2615740740740122E-3</v>
      </c>
      <c r="AC7" s="58"/>
      <c r="AD7" s="129">
        <f t="shared" si="8"/>
        <v>1.2615740740740122E-3</v>
      </c>
      <c r="AE7" s="57">
        <f t="shared" ref="AE7:AE20" si="20">AE6</f>
        <v>15</v>
      </c>
      <c r="AF7" s="57">
        <v>37</v>
      </c>
      <c r="AG7" s="57">
        <v>0</v>
      </c>
      <c r="AH7" s="57">
        <f t="shared" si="9"/>
        <v>15</v>
      </c>
      <c r="AI7" s="57">
        <v>39</v>
      </c>
      <c r="AJ7" s="57">
        <v>0</v>
      </c>
      <c r="AK7" s="68">
        <f t="shared" si="10"/>
        <v>1.388888888888884E-3</v>
      </c>
      <c r="AL7" s="58"/>
      <c r="AM7" s="72">
        <f t="shared" si="11"/>
        <v>1.388888888888884E-3</v>
      </c>
      <c r="AN7" s="129">
        <f t="shared" si="12"/>
        <v>5.4976851851851194E-3</v>
      </c>
      <c r="AO7" s="131">
        <f t="shared" si="13"/>
        <v>1</v>
      </c>
    </row>
    <row r="8" spans="2:41" ht="15" x14ac:dyDescent="0.2">
      <c r="B8" s="61">
        <v>5</v>
      </c>
      <c r="C8" s="33" t="str">
        <f>'Seeded entry'!C9</f>
        <v>Stephen Reynolds &amp; Stuart Lamb</v>
      </c>
      <c r="D8" s="53">
        <f t="shared" si="14"/>
        <v>14</v>
      </c>
      <c r="E8" s="53">
        <f t="shared" si="15"/>
        <v>16</v>
      </c>
      <c r="F8" s="53">
        <v>0</v>
      </c>
      <c r="G8" s="53">
        <f t="shared" si="0"/>
        <v>14</v>
      </c>
      <c r="H8" s="53">
        <v>18</v>
      </c>
      <c r="I8" s="53">
        <v>0</v>
      </c>
      <c r="J8" s="54">
        <f t="shared" si="1"/>
        <v>1.388888888888884E-3</v>
      </c>
      <c r="K8" s="59"/>
      <c r="L8" s="71">
        <f t="shared" si="2"/>
        <v>1.388888888888884E-3</v>
      </c>
      <c r="M8" s="53">
        <f t="shared" si="16"/>
        <v>14</v>
      </c>
      <c r="N8" s="53">
        <v>38</v>
      </c>
      <c r="O8" s="53">
        <v>0</v>
      </c>
      <c r="P8" s="53">
        <f t="shared" si="3"/>
        <v>14</v>
      </c>
      <c r="Q8" s="53">
        <v>40</v>
      </c>
      <c r="R8" s="53">
        <v>37</v>
      </c>
      <c r="S8" s="54">
        <f t="shared" si="4"/>
        <v>1.8171296296295436E-3</v>
      </c>
      <c r="T8" s="59"/>
      <c r="U8" s="71">
        <f t="shared" si="5"/>
        <v>1.8171296296295436E-3</v>
      </c>
      <c r="V8" s="53">
        <f t="shared" si="18"/>
        <v>14</v>
      </c>
      <c r="W8" s="53">
        <f t="shared" si="19"/>
        <v>51</v>
      </c>
      <c r="X8" s="53">
        <v>0</v>
      </c>
      <c r="Y8" s="53">
        <f t="shared" si="6"/>
        <v>14</v>
      </c>
      <c r="Z8" s="53">
        <v>53</v>
      </c>
      <c r="AA8" s="53">
        <v>2</v>
      </c>
      <c r="AB8" s="54">
        <f t="shared" si="7"/>
        <v>1.4120370370369617E-3</v>
      </c>
      <c r="AC8" s="59">
        <v>30</v>
      </c>
      <c r="AD8" s="71">
        <f t="shared" si="8"/>
        <v>1.759259259259184E-3</v>
      </c>
      <c r="AE8" s="53">
        <f t="shared" si="20"/>
        <v>15</v>
      </c>
      <c r="AF8" s="53">
        <v>29</v>
      </c>
      <c r="AG8" s="53">
        <v>0</v>
      </c>
      <c r="AH8" s="53">
        <f t="shared" si="9"/>
        <v>15</v>
      </c>
      <c r="AI8" s="53">
        <v>31</v>
      </c>
      <c r="AJ8" s="53">
        <v>25</v>
      </c>
      <c r="AK8" s="54">
        <f t="shared" si="10"/>
        <v>1.678240740740744E-3</v>
      </c>
      <c r="AL8" s="59"/>
      <c r="AM8" s="71">
        <f t="shared" si="11"/>
        <v>1.678240740740744E-3</v>
      </c>
      <c r="AN8" s="71">
        <f t="shared" si="12"/>
        <v>6.643518518518356E-3</v>
      </c>
      <c r="AO8" s="51">
        <f t="shared" si="13"/>
        <v>9</v>
      </c>
    </row>
    <row r="9" spans="2:41" ht="15" x14ac:dyDescent="0.2">
      <c r="B9" s="62">
        <v>6</v>
      </c>
      <c r="C9" s="65" t="str">
        <f>'Seeded entry'!C10</f>
        <v>Keith Proudfoot &amp; James Heron</v>
      </c>
      <c r="D9" s="57">
        <f t="shared" si="14"/>
        <v>14</v>
      </c>
      <c r="E9" s="57">
        <v>25</v>
      </c>
      <c r="F9" s="57">
        <v>0</v>
      </c>
      <c r="G9" s="57">
        <f t="shared" si="0"/>
        <v>14</v>
      </c>
      <c r="H9" s="57">
        <v>27</v>
      </c>
      <c r="I9" s="57">
        <v>7</v>
      </c>
      <c r="J9" s="68">
        <f t="shared" si="1"/>
        <v>1.4699074074073781E-3</v>
      </c>
      <c r="K9" s="58"/>
      <c r="L9" s="72">
        <f t="shared" si="2"/>
        <v>1.4699074074073781E-3</v>
      </c>
      <c r="M9" s="57">
        <f t="shared" si="16"/>
        <v>14</v>
      </c>
      <c r="N9" s="57">
        <v>47</v>
      </c>
      <c r="O9" s="57">
        <v>0</v>
      </c>
      <c r="P9" s="57">
        <f t="shared" si="3"/>
        <v>14</v>
      </c>
      <c r="Q9" s="57">
        <v>49</v>
      </c>
      <c r="R9" s="57">
        <v>51</v>
      </c>
      <c r="S9" s="68">
        <f t="shared" si="4"/>
        <v>1.979166666666643E-3</v>
      </c>
      <c r="T9" s="58"/>
      <c r="U9" s="72">
        <f t="shared" si="5"/>
        <v>1.979166666666643E-3</v>
      </c>
      <c r="V9" s="57">
        <v>15</v>
      </c>
      <c r="W9" s="57">
        <v>0</v>
      </c>
      <c r="X9" s="57">
        <v>0</v>
      </c>
      <c r="Y9" s="57">
        <f t="shared" si="6"/>
        <v>15</v>
      </c>
      <c r="Z9" s="57">
        <v>2</v>
      </c>
      <c r="AA9" s="57">
        <v>14</v>
      </c>
      <c r="AB9" s="68">
        <f t="shared" si="7"/>
        <v>1.5509259259258723E-3</v>
      </c>
      <c r="AC9" s="58"/>
      <c r="AD9" s="72">
        <f t="shared" si="8"/>
        <v>1.5509259259258723E-3</v>
      </c>
      <c r="AE9" s="57">
        <f t="shared" si="20"/>
        <v>15</v>
      </c>
      <c r="AF9" s="57">
        <v>48</v>
      </c>
      <c r="AG9" s="57">
        <v>0</v>
      </c>
      <c r="AH9" s="57">
        <f t="shared" si="9"/>
        <v>15</v>
      </c>
      <c r="AI9" s="57">
        <v>50</v>
      </c>
      <c r="AJ9" s="57">
        <v>28</v>
      </c>
      <c r="AK9" s="68">
        <f t="shared" si="10"/>
        <v>1.7129629629629717E-3</v>
      </c>
      <c r="AL9" s="58"/>
      <c r="AM9" s="72">
        <f t="shared" si="11"/>
        <v>1.7129629629629717E-3</v>
      </c>
      <c r="AN9" s="72">
        <f t="shared" si="12"/>
        <v>6.7129629629628651E-3</v>
      </c>
      <c r="AO9" s="52">
        <f t="shared" si="13"/>
        <v>10</v>
      </c>
    </row>
    <row r="10" spans="2:41" ht="15" x14ac:dyDescent="0.2">
      <c r="B10" s="61">
        <v>7</v>
      </c>
      <c r="C10" s="33" t="str">
        <f>'Seeded entry'!C11</f>
        <v>Richard Derrick &amp; Robert Duley</v>
      </c>
      <c r="D10" s="53"/>
      <c r="E10" s="53"/>
      <c r="F10" s="53"/>
      <c r="G10" s="53"/>
      <c r="H10" s="53"/>
      <c r="I10" s="53"/>
      <c r="J10" s="54"/>
      <c r="K10" s="59">
        <v>300</v>
      </c>
      <c r="L10" s="71">
        <f t="shared" si="2"/>
        <v>3.472222222222222E-3</v>
      </c>
      <c r="M10" s="53"/>
      <c r="N10" s="53"/>
      <c r="O10" s="53"/>
      <c r="P10" s="53"/>
      <c r="Q10" s="53"/>
      <c r="R10" s="53"/>
      <c r="S10" s="54"/>
      <c r="T10" s="59">
        <v>300</v>
      </c>
      <c r="U10" s="71">
        <f t="shared" si="5"/>
        <v>3.472222222222222E-3</v>
      </c>
      <c r="V10" s="53"/>
      <c r="W10" s="53"/>
      <c r="X10" s="53"/>
      <c r="Y10" s="53"/>
      <c r="Z10" s="53"/>
      <c r="AA10" s="53"/>
      <c r="AB10" s="54"/>
      <c r="AC10" s="59">
        <v>300</v>
      </c>
      <c r="AD10" s="71">
        <f t="shared" si="8"/>
        <v>3.472222222222222E-3</v>
      </c>
      <c r="AE10" s="53"/>
      <c r="AF10" s="53"/>
      <c r="AG10" s="53"/>
      <c r="AH10" s="53"/>
      <c r="AI10" s="53"/>
      <c r="AJ10" s="53"/>
      <c r="AK10" s="54"/>
      <c r="AL10" s="59">
        <v>300</v>
      </c>
      <c r="AM10" s="71">
        <f t="shared" ref="AM10" si="21">IF(AK10+TIME(0,0,AL10)&lt;TIME(0,0,AL$2),(AK10+TIME(0,0,AL10)),TIME(0,0,AL$2))</f>
        <v>3.472222222222222E-3</v>
      </c>
      <c r="AN10" s="71">
        <f t="shared" ref="AN10" si="22">L10+U10+AD10+AM10</f>
        <v>1.3888888888888888E-2</v>
      </c>
      <c r="AO10" s="51">
        <f t="shared" si="13"/>
        <v>16</v>
      </c>
    </row>
    <row r="11" spans="2:41" ht="15" x14ac:dyDescent="0.2">
      <c r="B11" s="62">
        <v>8</v>
      </c>
      <c r="C11" s="65" t="str">
        <f>'Seeded entry'!C12</f>
        <v>Bernard Watkins &amp; Adam Roper</v>
      </c>
      <c r="D11" s="57">
        <v>14</v>
      </c>
      <c r="E11" s="57">
        <v>55</v>
      </c>
      <c r="F11" s="57">
        <v>0</v>
      </c>
      <c r="G11" s="57">
        <f t="shared" si="0"/>
        <v>14</v>
      </c>
      <c r="H11" s="57">
        <v>57</v>
      </c>
      <c r="I11" s="57">
        <v>5</v>
      </c>
      <c r="J11" s="68">
        <f t="shared" si="1"/>
        <v>1.4467592592593004E-3</v>
      </c>
      <c r="K11" s="58"/>
      <c r="L11" s="72">
        <f t="shared" si="2"/>
        <v>1.4467592592593004E-3</v>
      </c>
      <c r="M11" s="57">
        <v>15</v>
      </c>
      <c r="N11" s="57">
        <v>18</v>
      </c>
      <c r="O11" s="57">
        <v>0</v>
      </c>
      <c r="P11" s="57">
        <f t="shared" si="3"/>
        <v>15</v>
      </c>
      <c r="Q11" s="57">
        <v>20</v>
      </c>
      <c r="R11" s="57">
        <v>46</v>
      </c>
      <c r="S11" s="68">
        <f t="shared" si="4"/>
        <v>1.9212962962963376E-3</v>
      </c>
      <c r="T11" s="58"/>
      <c r="U11" s="72">
        <f t="shared" si="5"/>
        <v>1.9212962962963376E-3</v>
      </c>
      <c r="V11" s="57">
        <v>15</v>
      </c>
      <c r="W11" s="57">
        <v>27</v>
      </c>
      <c r="X11" s="57">
        <v>0</v>
      </c>
      <c r="Y11" s="57">
        <f t="shared" si="6"/>
        <v>15</v>
      </c>
      <c r="Z11" s="57">
        <v>29</v>
      </c>
      <c r="AA11" s="57">
        <v>24</v>
      </c>
      <c r="AB11" s="68">
        <f t="shared" si="7"/>
        <v>1.6666666666665941E-3</v>
      </c>
      <c r="AC11" s="58"/>
      <c r="AD11" s="72">
        <f t="shared" si="8"/>
        <v>1.6666666666665941E-3</v>
      </c>
      <c r="AE11" s="57">
        <v>16</v>
      </c>
      <c r="AF11" s="57">
        <v>18</v>
      </c>
      <c r="AG11" s="57">
        <v>0</v>
      </c>
      <c r="AH11" s="57">
        <f t="shared" si="9"/>
        <v>16</v>
      </c>
      <c r="AI11" s="57">
        <v>20</v>
      </c>
      <c r="AJ11" s="57">
        <v>27</v>
      </c>
      <c r="AK11" s="68">
        <f t="shared" si="10"/>
        <v>1.7013888888888218E-3</v>
      </c>
      <c r="AL11" s="58"/>
      <c r="AM11" s="72">
        <f t="shared" si="11"/>
        <v>1.7013888888888218E-3</v>
      </c>
      <c r="AN11" s="72">
        <f t="shared" si="12"/>
        <v>6.7361111111110539E-3</v>
      </c>
      <c r="AO11" s="52">
        <f t="shared" si="13"/>
        <v>11</v>
      </c>
    </row>
    <row r="12" spans="2:41" ht="15" x14ac:dyDescent="0.2">
      <c r="B12" s="61">
        <v>9</v>
      </c>
      <c r="C12" s="33" t="str">
        <f>'Seeded entry'!C13</f>
        <v>Luke Carroll &amp; Neil Kinch</v>
      </c>
      <c r="D12" s="53">
        <v>14</v>
      </c>
      <c r="E12" s="53">
        <v>19</v>
      </c>
      <c r="F12" s="53">
        <v>0</v>
      </c>
      <c r="G12" s="53">
        <f t="shared" si="0"/>
        <v>14</v>
      </c>
      <c r="H12" s="53">
        <v>21</v>
      </c>
      <c r="I12" s="53">
        <v>1</v>
      </c>
      <c r="J12" s="54">
        <f t="shared" si="1"/>
        <v>1.4004629629629228E-3</v>
      </c>
      <c r="K12" s="59"/>
      <c r="L12" s="71">
        <f t="shared" si="2"/>
        <v>1.4004629629629228E-3</v>
      </c>
      <c r="M12" s="53">
        <v>14</v>
      </c>
      <c r="N12" s="53">
        <v>41</v>
      </c>
      <c r="O12" s="53">
        <v>0</v>
      </c>
      <c r="P12" s="53">
        <f t="shared" si="3"/>
        <v>14</v>
      </c>
      <c r="Q12" s="53">
        <v>43</v>
      </c>
      <c r="R12" s="53">
        <v>37</v>
      </c>
      <c r="S12" s="54">
        <f t="shared" si="4"/>
        <v>1.8171296296295436E-3</v>
      </c>
      <c r="T12" s="59"/>
      <c r="U12" s="71">
        <f t="shared" si="5"/>
        <v>1.8171296296295436E-3</v>
      </c>
      <c r="V12" s="53">
        <v>14</v>
      </c>
      <c r="W12" s="53">
        <v>54</v>
      </c>
      <c r="X12" s="53">
        <v>0</v>
      </c>
      <c r="Y12" s="53">
        <f t="shared" si="6"/>
        <v>14</v>
      </c>
      <c r="Z12" s="53">
        <v>56</v>
      </c>
      <c r="AA12" s="53">
        <v>10</v>
      </c>
      <c r="AB12" s="54">
        <f t="shared" si="7"/>
        <v>1.5046296296296058E-3</v>
      </c>
      <c r="AC12" s="59"/>
      <c r="AD12" s="71">
        <f t="shared" si="8"/>
        <v>1.5046296296296058E-3</v>
      </c>
      <c r="AE12" s="53">
        <v>15</v>
      </c>
      <c r="AF12" s="53">
        <v>40</v>
      </c>
      <c r="AG12" s="53">
        <v>0</v>
      </c>
      <c r="AH12" s="53">
        <f t="shared" si="9"/>
        <v>15</v>
      </c>
      <c r="AI12" s="53">
        <v>42</v>
      </c>
      <c r="AJ12" s="53">
        <v>24</v>
      </c>
      <c r="AK12" s="54">
        <f t="shared" si="10"/>
        <v>1.6666666666667052E-3</v>
      </c>
      <c r="AL12" s="59"/>
      <c r="AM12" s="71">
        <f t="shared" si="11"/>
        <v>1.6666666666667052E-3</v>
      </c>
      <c r="AN12" s="71">
        <f t="shared" si="12"/>
        <v>6.3888888888887774E-3</v>
      </c>
      <c r="AO12" s="51">
        <f t="shared" si="13"/>
        <v>7</v>
      </c>
    </row>
    <row r="13" spans="2:41" ht="15" x14ac:dyDescent="0.2">
      <c r="B13" s="62">
        <v>10</v>
      </c>
      <c r="C13" s="65" t="str">
        <f>'Seeded entry'!C14</f>
        <v>Neil Raven &amp; Claire Raven</v>
      </c>
      <c r="D13" s="57">
        <f t="shared" si="14"/>
        <v>14</v>
      </c>
      <c r="E13" s="57">
        <f t="shared" si="15"/>
        <v>22</v>
      </c>
      <c r="F13" s="57">
        <v>0</v>
      </c>
      <c r="G13" s="57">
        <f t="shared" si="0"/>
        <v>14</v>
      </c>
      <c r="H13" s="57">
        <v>23</v>
      </c>
      <c r="I13" s="57">
        <v>56</v>
      </c>
      <c r="J13" s="68">
        <f t="shared" si="1"/>
        <v>1.3425925925926174E-3</v>
      </c>
      <c r="K13" s="58"/>
      <c r="L13" s="72">
        <f t="shared" si="2"/>
        <v>1.3425925925926174E-3</v>
      </c>
      <c r="M13" s="57">
        <f t="shared" si="16"/>
        <v>14</v>
      </c>
      <c r="N13" s="57">
        <f t="shared" si="17"/>
        <v>44</v>
      </c>
      <c r="O13" s="57">
        <v>0</v>
      </c>
      <c r="P13" s="57">
        <f t="shared" si="3"/>
        <v>14</v>
      </c>
      <c r="Q13" s="57">
        <v>46</v>
      </c>
      <c r="R13" s="57">
        <v>28</v>
      </c>
      <c r="S13" s="68">
        <f t="shared" si="4"/>
        <v>1.7129629629629717E-3</v>
      </c>
      <c r="T13" s="58"/>
      <c r="U13" s="72">
        <f t="shared" si="5"/>
        <v>1.7129629629629717E-3</v>
      </c>
      <c r="V13" s="57">
        <f t="shared" si="18"/>
        <v>14</v>
      </c>
      <c r="W13" s="57">
        <f t="shared" si="19"/>
        <v>57</v>
      </c>
      <c r="X13" s="57">
        <v>0</v>
      </c>
      <c r="Y13" s="57">
        <f t="shared" si="6"/>
        <v>14</v>
      </c>
      <c r="Z13" s="57">
        <v>59</v>
      </c>
      <c r="AA13" s="57">
        <v>2</v>
      </c>
      <c r="AB13" s="68">
        <f t="shared" si="7"/>
        <v>1.4120370370370727E-3</v>
      </c>
      <c r="AC13" s="58"/>
      <c r="AD13" s="72">
        <f t="shared" si="8"/>
        <v>1.4120370370370727E-3</v>
      </c>
      <c r="AE13" s="57">
        <f t="shared" si="20"/>
        <v>15</v>
      </c>
      <c r="AF13" s="57">
        <v>44</v>
      </c>
      <c r="AG13" s="57">
        <v>0</v>
      </c>
      <c r="AH13" s="57">
        <f t="shared" si="9"/>
        <v>15</v>
      </c>
      <c r="AI13" s="57">
        <v>46</v>
      </c>
      <c r="AJ13" s="57">
        <v>3</v>
      </c>
      <c r="AK13" s="68">
        <f t="shared" si="10"/>
        <v>1.4236111111111116E-3</v>
      </c>
      <c r="AL13" s="58"/>
      <c r="AM13" s="72">
        <f t="shared" si="11"/>
        <v>1.4236111111111116E-3</v>
      </c>
      <c r="AN13" s="72">
        <f t="shared" si="12"/>
        <v>5.8912037037037734E-3</v>
      </c>
      <c r="AO13" s="52">
        <f t="shared" si="13"/>
        <v>3</v>
      </c>
    </row>
    <row r="14" spans="2:41" ht="15" x14ac:dyDescent="0.2">
      <c r="B14" s="61">
        <v>11</v>
      </c>
      <c r="C14" s="33" t="str">
        <f>'Seeded entry'!C15</f>
        <v>Ian Blakemore &amp; Alistair Blakemore</v>
      </c>
      <c r="D14" s="53">
        <f t="shared" si="14"/>
        <v>14</v>
      </c>
      <c r="E14" s="53">
        <v>28</v>
      </c>
      <c r="F14" s="53">
        <v>0</v>
      </c>
      <c r="G14" s="53">
        <f t="shared" si="0"/>
        <v>14</v>
      </c>
      <c r="H14" s="53">
        <v>30</v>
      </c>
      <c r="I14" s="53">
        <v>7</v>
      </c>
      <c r="J14" s="54">
        <f t="shared" si="1"/>
        <v>1.4699074074074892E-3</v>
      </c>
      <c r="K14" s="56"/>
      <c r="L14" s="71">
        <f t="shared" si="2"/>
        <v>1.4699074074074892E-3</v>
      </c>
      <c r="M14" s="53">
        <v>14</v>
      </c>
      <c r="N14" s="53">
        <v>50</v>
      </c>
      <c r="O14" s="53">
        <v>0</v>
      </c>
      <c r="P14" s="53">
        <f t="shared" si="3"/>
        <v>14</v>
      </c>
      <c r="Q14" s="53">
        <v>53</v>
      </c>
      <c r="R14" s="53">
        <v>9</v>
      </c>
      <c r="S14" s="54">
        <f t="shared" si="4"/>
        <v>2.1875000000000089E-3</v>
      </c>
      <c r="T14" s="56"/>
      <c r="U14" s="71">
        <f t="shared" si="5"/>
        <v>2.1875000000000089E-3</v>
      </c>
      <c r="V14" s="53">
        <v>15</v>
      </c>
      <c r="W14" s="53">
        <v>3</v>
      </c>
      <c r="X14" s="53">
        <v>0</v>
      </c>
      <c r="Y14" s="53">
        <f t="shared" si="6"/>
        <v>15</v>
      </c>
      <c r="Z14" s="53">
        <v>5</v>
      </c>
      <c r="AA14" s="53">
        <v>53</v>
      </c>
      <c r="AB14" s="54">
        <f t="shared" si="7"/>
        <v>2.0023148148148318E-3</v>
      </c>
      <c r="AC14" s="56">
        <v>300</v>
      </c>
      <c r="AD14" s="71">
        <f t="shared" si="8"/>
        <v>3.472222222222222E-3</v>
      </c>
      <c r="AE14" s="53">
        <v>15</v>
      </c>
      <c r="AF14" s="53">
        <v>56</v>
      </c>
      <c r="AG14" s="53">
        <v>0</v>
      </c>
      <c r="AH14" s="53">
        <f t="shared" si="9"/>
        <v>15</v>
      </c>
      <c r="AI14" s="53">
        <v>58</v>
      </c>
      <c r="AJ14" s="53">
        <v>47</v>
      </c>
      <c r="AK14" s="54">
        <f t="shared" si="10"/>
        <v>1.9328703703703765E-3</v>
      </c>
      <c r="AL14" s="56">
        <v>300</v>
      </c>
      <c r="AM14" s="71">
        <f t="shared" si="11"/>
        <v>3.472222222222222E-3</v>
      </c>
      <c r="AN14" s="71">
        <f t="shared" si="12"/>
        <v>1.0601851851851942E-2</v>
      </c>
      <c r="AO14" s="51">
        <f t="shared" si="13"/>
        <v>14</v>
      </c>
    </row>
    <row r="15" spans="2:41" ht="15" x14ac:dyDescent="0.2">
      <c r="B15" s="62"/>
      <c r="C15" s="65"/>
      <c r="D15" s="57"/>
      <c r="E15" s="57"/>
      <c r="F15" s="57"/>
      <c r="G15" s="57"/>
      <c r="H15" s="57"/>
      <c r="I15" s="57"/>
      <c r="J15" s="68"/>
      <c r="K15" s="58"/>
      <c r="L15" s="72"/>
      <c r="M15" s="57"/>
      <c r="N15" s="57"/>
      <c r="O15" s="57"/>
      <c r="P15" s="57"/>
      <c r="Q15" s="57"/>
      <c r="R15" s="57"/>
      <c r="S15" s="68"/>
      <c r="T15" s="58"/>
      <c r="U15" s="72"/>
      <c r="V15" s="57"/>
      <c r="W15" s="57"/>
      <c r="X15" s="57"/>
      <c r="Y15" s="57"/>
      <c r="Z15" s="57"/>
      <c r="AA15" s="57"/>
      <c r="AB15" s="68"/>
      <c r="AC15" s="58"/>
      <c r="AD15" s="72"/>
      <c r="AE15" s="57"/>
      <c r="AF15" s="57"/>
      <c r="AG15" s="57"/>
      <c r="AH15" s="57"/>
      <c r="AI15" s="57"/>
      <c r="AJ15" s="57"/>
      <c r="AK15" s="68"/>
      <c r="AL15" s="58"/>
      <c r="AM15" s="72"/>
      <c r="AN15" s="72"/>
      <c r="AO15" s="52"/>
    </row>
    <row r="16" spans="2:41" ht="15" x14ac:dyDescent="0.2">
      <c r="B16" s="61">
        <v>13</v>
      </c>
      <c r="C16" s="33" t="str">
        <f>'Seeded entry'!C17</f>
        <v>Kevin Dickson &amp; Heather Nixon-Pavitt</v>
      </c>
      <c r="D16" s="53">
        <v>14</v>
      </c>
      <c r="E16" s="53">
        <v>31</v>
      </c>
      <c r="F16" s="53">
        <v>0</v>
      </c>
      <c r="G16" s="53">
        <f t="shared" si="0"/>
        <v>14</v>
      </c>
      <c r="H16" s="53">
        <v>33</v>
      </c>
      <c r="I16" s="53">
        <v>13</v>
      </c>
      <c r="J16" s="54">
        <f t="shared" si="1"/>
        <v>1.5393518518519445E-3</v>
      </c>
      <c r="K16" s="59"/>
      <c r="L16" s="71">
        <f t="shared" si="2"/>
        <v>1.5393518518519445E-3</v>
      </c>
      <c r="M16" s="53">
        <v>14</v>
      </c>
      <c r="N16" s="53">
        <v>54</v>
      </c>
      <c r="O16" s="53">
        <v>0</v>
      </c>
      <c r="P16" s="53">
        <f t="shared" si="3"/>
        <v>14</v>
      </c>
      <c r="Q16" s="53">
        <v>57</v>
      </c>
      <c r="R16" s="53">
        <v>2</v>
      </c>
      <c r="S16" s="54">
        <f t="shared" si="4"/>
        <v>2.1064814814815147E-3</v>
      </c>
      <c r="T16" s="59"/>
      <c r="U16" s="71">
        <f t="shared" si="5"/>
        <v>2.1064814814815147E-3</v>
      </c>
      <c r="V16" s="53">
        <v>15</v>
      </c>
      <c r="W16" s="53">
        <v>6</v>
      </c>
      <c r="X16" s="53">
        <v>0</v>
      </c>
      <c r="Y16" s="53">
        <v>15</v>
      </c>
      <c r="Z16" s="53">
        <v>8</v>
      </c>
      <c r="AA16" s="53">
        <v>42</v>
      </c>
      <c r="AB16" s="54">
        <f t="shared" si="7"/>
        <v>1.87499999999996E-3</v>
      </c>
      <c r="AC16" s="59"/>
      <c r="AD16" s="71">
        <f t="shared" si="8"/>
        <v>1.87499999999996E-3</v>
      </c>
      <c r="AE16" s="53">
        <v>15</v>
      </c>
      <c r="AF16" s="53">
        <v>52</v>
      </c>
      <c r="AG16" s="53">
        <v>0</v>
      </c>
      <c r="AH16" s="53">
        <f t="shared" si="9"/>
        <v>15</v>
      </c>
      <c r="AI16" s="53">
        <v>54</v>
      </c>
      <c r="AJ16" s="53">
        <v>40</v>
      </c>
      <c r="AK16" s="54">
        <f t="shared" si="10"/>
        <v>1.8518518518518823E-3</v>
      </c>
      <c r="AL16" s="59"/>
      <c r="AM16" s="71">
        <f t="shared" si="11"/>
        <v>1.8518518518518823E-3</v>
      </c>
      <c r="AN16" s="71">
        <f t="shared" si="12"/>
        <v>7.3726851851853015E-3</v>
      </c>
      <c r="AO16" s="51">
        <f t="shared" si="13"/>
        <v>13</v>
      </c>
    </row>
    <row r="17" spans="2:41" ht="15" x14ac:dyDescent="0.2">
      <c r="B17" s="62">
        <v>14</v>
      </c>
      <c r="C17" s="65" t="str">
        <f>'Seeded entry'!C18</f>
        <v>Stuart Coldron &amp; Joel Coldron</v>
      </c>
      <c r="D17" s="57">
        <f t="shared" si="14"/>
        <v>14</v>
      </c>
      <c r="E17" s="57">
        <v>39</v>
      </c>
      <c r="F17" s="57">
        <v>0</v>
      </c>
      <c r="G17" s="57">
        <f t="shared" si="0"/>
        <v>14</v>
      </c>
      <c r="H17" s="57">
        <v>41</v>
      </c>
      <c r="I17" s="57">
        <v>3</v>
      </c>
      <c r="J17" s="68">
        <f t="shared" si="1"/>
        <v>1.4236111111111116E-3</v>
      </c>
      <c r="K17" s="58"/>
      <c r="L17" s="72">
        <f t="shared" si="2"/>
        <v>1.4236111111111116E-3</v>
      </c>
      <c r="M17" s="57">
        <v>15</v>
      </c>
      <c r="N17" s="57">
        <v>0</v>
      </c>
      <c r="O17" s="57">
        <v>0</v>
      </c>
      <c r="P17" s="57">
        <f t="shared" si="3"/>
        <v>15</v>
      </c>
      <c r="Q17" s="57">
        <v>3</v>
      </c>
      <c r="R17" s="57">
        <v>50</v>
      </c>
      <c r="S17" s="68">
        <f t="shared" si="4"/>
        <v>2.6620370370370461E-3</v>
      </c>
      <c r="T17" s="58">
        <v>300</v>
      </c>
      <c r="U17" s="72">
        <f t="shared" si="5"/>
        <v>3.472222222222222E-3</v>
      </c>
      <c r="V17" s="57">
        <f t="shared" si="18"/>
        <v>15</v>
      </c>
      <c r="W17" s="57">
        <v>14</v>
      </c>
      <c r="X17" s="57">
        <v>0</v>
      </c>
      <c r="Y17" s="57">
        <f t="shared" si="6"/>
        <v>15</v>
      </c>
      <c r="Z17" s="57">
        <v>16</v>
      </c>
      <c r="AA17" s="57">
        <v>33</v>
      </c>
      <c r="AB17" s="68">
        <f t="shared" si="7"/>
        <v>1.7708333333333881E-3</v>
      </c>
      <c r="AC17" s="58">
        <v>300</v>
      </c>
      <c r="AD17" s="72">
        <f t="shared" si="8"/>
        <v>3.472222222222222E-3</v>
      </c>
      <c r="AE17" s="57">
        <v>16</v>
      </c>
      <c r="AF17" s="57">
        <v>0</v>
      </c>
      <c r="AG17" s="57">
        <v>0</v>
      </c>
      <c r="AH17" s="57">
        <f t="shared" si="9"/>
        <v>16</v>
      </c>
      <c r="AI17" s="57">
        <v>2</v>
      </c>
      <c r="AJ17" s="57">
        <v>6</v>
      </c>
      <c r="AK17" s="68">
        <f t="shared" si="10"/>
        <v>1.4583333333333393E-3</v>
      </c>
      <c r="AL17" s="58">
        <v>300</v>
      </c>
      <c r="AM17" s="72">
        <f t="shared" si="11"/>
        <v>3.472222222222222E-3</v>
      </c>
      <c r="AN17" s="72">
        <f t="shared" si="12"/>
        <v>1.1840277777777778E-2</v>
      </c>
      <c r="AO17" s="52">
        <f t="shared" si="13"/>
        <v>15</v>
      </c>
    </row>
    <row r="18" spans="2:41" ht="15" x14ac:dyDescent="0.2">
      <c r="B18" s="63">
        <v>15</v>
      </c>
      <c r="C18" s="64" t="str">
        <f>'Seeded entry'!C19</f>
        <v>Gary Dixon &amp; Harley Connell</v>
      </c>
      <c r="D18" s="53">
        <f t="shared" si="14"/>
        <v>14</v>
      </c>
      <c r="E18" s="53">
        <f t="shared" si="15"/>
        <v>42</v>
      </c>
      <c r="F18" s="53">
        <v>0</v>
      </c>
      <c r="G18" s="53">
        <f t="shared" si="0"/>
        <v>14</v>
      </c>
      <c r="H18" s="53">
        <v>43</v>
      </c>
      <c r="I18" s="53">
        <v>50</v>
      </c>
      <c r="J18" s="54">
        <f t="shared" si="1"/>
        <v>1.2731481481480511E-3</v>
      </c>
      <c r="K18" s="55"/>
      <c r="L18" s="71">
        <f t="shared" si="2"/>
        <v>1.2731481481480511E-3</v>
      </c>
      <c r="M18" s="53">
        <f t="shared" si="16"/>
        <v>15</v>
      </c>
      <c r="N18" s="53">
        <v>7</v>
      </c>
      <c r="O18" s="53">
        <v>0</v>
      </c>
      <c r="P18" s="53">
        <f t="shared" si="3"/>
        <v>15</v>
      </c>
      <c r="Q18" s="53">
        <v>9</v>
      </c>
      <c r="R18" s="53">
        <v>25</v>
      </c>
      <c r="S18" s="54">
        <f t="shared" si="4"/>
        <v>1.678240740740744E-3</v>
      </c>
      <c r="T18" s="55"/>
      <c r="U18" s="71">
        <f t="shared" si="5"/>
        <v>1.678240740740744E-3</v>
      </c>
      <c r="V18" s="53">
        <f t="shared" si="18"/>
        <v>15</v>
      </c>
      <c r="W18" s="53">
        <v>18</v>
      </c>
      <c r="X18" s="53">
        <v>0</v>
      </c>
      <c r="Y18" s="53">
        <f t="shared" si="6"/>
        <v>15</v>
      </c>
      <c r="Z18" s="53">
        <v>20</v>
      </c>
      <c r="AA18" s="53">
        <v>2</v>
      </c>
      <c r="AB18" s="54">
        <f t="shared" si="7"/>
        <v>1.4120370370370727E-3</v>
      </c>
      <c r="AC18" s="55"/>
      <c r="AD18" s="71">
        <f t="shared" si="8"/>
        <v>1.4120370370370727E-3</v>
      </c>
      <c r="AE18" s="53">
        <f t="shared" si="20"/>
        <v>16</v>
      </c>
      <c r="AF18" s="53">
        <v>4</v>
      </c>
      <c r="AG18" s="53">
        <v>0</v>
      </c>
      <c r="AH18" s="53">
        <f t="shared" si="9"/>
        <v>16</v>
      </c>
      <c r="AI18" s="53">
        <v>6</v>
      </c>
      <c r="AJ18" s="53">
        <v>49</v>
      </c>
      <c r="AK18" s="54">
        <f t="shared" si="10"/>
        <v>1.9560185185185652E-3</v>
      </c>
      <c r="AL18" s="55"/>
      <c r="AM18" s="71">
        <f t="shared" si="11"/>
        <v>1.9560185185185652E-3</v>
      </c>
      <c r="AN18" s="71">
        <f t="shared" si="12"/>
        <v>6.3194444444444331E-3</v>
      </c>
      <c r="AO18" s="51">
        <f t="shared" si="13"/>
        <v>6</v>
      </c>
    </row>
    <row r="19" spans="2:41" ht="15" x14ac:dyDescent="0.2">
      <c r="B19" s="62">
        <v>16</v>
      </c>
      <c r="C19" s="65" t="str">
        <f>'Seeded entry'!C20</f>
        <v>Mike Procter &amp; Robert Procter</v>
      </c>
      <c r="D19" s="57">
        <f t="shared" si="14"/>
        <v>14</v>
      </c>
      <c r="E19" s="57">
        <v>51</v>
      </c>
      <c r="F19" s="57">
        <v>0</v>
      </c>
      <c r="G19" s="57">
        <f t="shared" si="0"/>
        <v>14</v>
      </c>
      <c r="H19" s="57">
        <v>53</v>
      </c>
      <c r="I19" s="57">
        <v>8</v>
      </c>
      <c r="J19" s="68">
        <f t="shared" si="1"/>
        <v>1.481481481481417E-3</v>
      </c>
      <c r="K19" s="58"/>
      <c r="L19" s="72">
        <f t="shared" si="2"/>
        <v>1.481481481481417E-3</v>
      </c>
      <c r="M19" s="57">
        <f t="shared" si="16"/>
        <v>15</v>
      </c>
      <c r="N19" s="57">
        <v>14</v>
      </c>
      <c r="O19" s="57">
        <v>0</v>
      </c>
      <c r="P19" s="57">
        <f t="shared" si="3"/>
        <v>15</v>
      </c>
      <c r="Q19" s="57">
        <v>16</v>
      </c>
      <c r="R19" s="57">
        <v>58</v>
      </c>
      <c r="S19" s="68">
        <f t="shared" si="4"/>
        <v>2.0601851851852482E-3</v>
      </c>
      <c r="T19" s="58"/>
      <c r="U19" s="72">
        <f t="shared" si="5"/>
        <v>2.0601851851852482E-3</v>
      </c>
      <c r="V19" s="57">
        <f t="shared" si="18"/>
        <v>15</v>
      </c>
      <c r="W19" s="57">
        <v>24</v>
      </c>
      <c r="X19" s="57">
        <v>0</v>
      </c>
      <c r="Y19" s="57">
        <f t="shared" si="6"/>
        <v>15</v>
      </c>
      <c r="Z19" s="57">
        <v>26</v>
      </c>
      <c r="AA19" s="57">
        <v>50</v>
      </c>
      <c r="AB19" s="68">
        <f t="shared" si="7"/>
        <v>1.9675925925924931E-3</v>
      </c>
      <c r="AC19" s="58"/>
      <c r="AD19" s="72">
        <f t="shared" si="8"/>
        <v>1.9675925925924931E-3</v>
      </c>
      <c r="AE19" s="57">
        <f t="shared" si="20"/>
        <v>16</v>
      </c>
      <c r="AF19" s="57">
        <v>14</v>
      </c>
      <c r="AG19" s="57">
        <v>0</v>
      </c>
      <c r="AH19" s="57">
        <f t="shared" si="9"/>
        <v>16</v>
      </c>
      <c r="AI19" s="57">
        <v>16</v>
      </c>
      <c r="AJ19" s="57">
        <v>23</v>
      </c>
      <c r="AK19" s="68">
        <f t="shared" si="10"/>
        <v>1.6550925925925553E-3</v>
      </c>
      <c r="AL19" s="58"/>
      <c r="AM19" s="72">
        <f t="shared" si="11"/>
        <v>1.6550925925925553E-3</v>
      </c>
      <c r="AN19" s="72">
        <f t="shared" si="12"/>
        <v>7.1643518518517135E-3</v>
      </c>
      <c r="AO19" s="52">
        <f t="shared" si="13"/>
        <v>12</v>
      </c>
    </row>
    <row r="20" spans="2:41" ht="15.75" thickBot="1" x14ac:dyDescent="0.25">
      <c r="B20" s="94">
        <v>17</v>
      </c>
      <c r="C20" s="35" t="str">
        <f>'Seeded entry'!C21</f>
        <v>Thomas Robinson &amp; Ross Cuthbert</v>
      </c>
      <c r="D20" s="120">
        <f t="shared" si="14"/>
        <v>14</v>
      </c>
      <c r="E20" s="120">
        <v>47</v>
      </c>
      <c r="F20" s="120">
        <v>0</v>
      </c>
      <c r="G20" s="120">
        <f t="shared" si="0"/>
        <v>14</v>
      </c>
      <c r="H20" s="120">
        <v>48</v>
      </c>
      <c r="I20" s="120">
        <v>49</v>
      </c>
      <c r="J20" s="121">
        <f t="shared" si="1"/>
        <v>1.2615740740740122E-3</v>
      </c>
      <c r="K20" s="122"/>
      <c r="L20" s="123">
        <f t="shared" si="2"/>
        <v>1.2615740740740122E-3</v>
      </c>
      <c r="M20" s="120">
        <f t="shared" si="16"/>
        <v>15</v>
      </c>
      <c r="N20" s="120">
        <v>10</v>
      </c>
      <c r="O20" s="120">
        <v>0</v>
      </c>
      <c r="P20" s="120">
        <f t="shared" si="3"/>
        <v>15</v>
      </c>
      <c r="Q20" s="120">
        <v>12</v>
      </c>
      <c r="R20" s="120">
        <v>32</v>
      </c>
      <c r="S20" s="121">
        <f t="shared" si="4"/>
        <v>1.7592592592592382E-3</v>
      </c>
      <c r="T20" s="122"/>
      <c r="U20" s="123">
        <f t="shared" si="5"/>
        <v>1.7592592592592382E-3</v>
      </c>
      <c r="V20" s="120">
        <f t="shared" si="18"/>
        <v>15</v>
      </c>
      <c r="W20" s="120">
        <v>21</v>
      </c>
      <c r="X20" s="120">
        <v>0</v>
      </c>
      <c r="Y20" s="120">
        <f t="shared" si="6"/>
        <v>15</v>
      </c>
      <c r="Z20" s="120">
        <v>23</v>
      </c>
      <c r="AA20" s="120">
        <v>13</v>
      </c>
      <c r="AB20" s="121">
        <f t="shared" si="7"/>
        <v>1.5393518518519445E-3</v>
      </c>
      <c r="AC20" s="122"/>
      <c r="AD20" s="123">
        <f t="shared" si="8"/>
        <v>1.5393518518519445E-3</v>
      </c>
      <c r="AE20" s="120">
        <f t="shared" si="20"/>
        <v>16</v>
      </c>
      <c r="AF20" s="120">
        <v>9</v>
      </c>
      <c r="AG20" s="120">
        <v>0</v>
      </c>
      <c r="AH20" s="120">
        <f t="shared" si="9"/>
        <v>16</v>
      </c>
      <c r="AI20" s="120">
        <v>11</v>
      </c>
      <c r="AJ20" s="120">
        <v>23</v>
      </c>
      <c r="AK20" s="121">
        <f t="shared" si="10"/>
        <v>1.6550925925925553E-3</v>
      </c>
      <c r="AL20" s="122"/>
      <c r="AM20" s="123">
        <f t="shared" si="11"/>
        <v>1.6550925925925553E-3</v>
      </c>
      <c r="AN20" s="123">
        <f t="shared" si="12"/>
        <v>6.2152777777777501E-3</v>
      </c>
      <c r="AO20" s="124">
        <f t="shared" si="13"/>
        <v>4</v>
      </c>
    </row>
    <row r="22" spans="2:41" ht="15" x14ac:dyDescent="0.2">
      <c r="B22" s="11" t="s">
        <v>225</v>
      </c>
    </row>
  </sheetData>
  <sheetProtection algorithmName="SHA-512" hashValue="2XyOcRNwH7H3tR2/jzcw0omDXvj/GJcjZ+vOo5L0/iD/cvo5bVyrYMa/zY/SHDt49wW1AARm5bBJ5XTZ6gUSNw==" saltValue="7fHWQFPrrNtxAOyM2RwhXQ==" spinCount="100000" sheet="1" objects="1" scenarios="1"/>
  <mergeCells count="23">
    <mergeCell ref="B2:B3"/>
    <mergeCell ref="C2:C3"/>
    <mergeCell ref="P2:S2"/>
    <mergeCell ref="D2:F2"/>
    <mergeCell ref="G2:J2"/>
    <mergeCell ref="K2:L2"/>
    <mergeCell ref="M2:O2"/>
    <mergeCell ref="Y2:AB2"/>
    <mergeCell ref="AC2:AD2"/>
    <mergeCell ref="D3:F3"/>
    <mergeCell ref="G3:I3"/>
    <mergeCell ref="M3:O3"/>
    <mergeCell ref="P3:R3"/>
    <mergeCell ref="V3:X3"/>
    <mergeCell ref="Y3:AA3"/>
    <mergeCell ref="T2:U2"/>
    <mergeCell ref="V2:X2"/>
    <mergeCell ref="AH2:AK2"/>
    <mergeCell ref="AL2:AM2"/>
    <mergeCell ref="AE3:AG3"/>
    <mergeCell ref="AH3:AJ3"/>
    <mergeCell ref="AN2:AO2"/>
    <mergeCell ref="AE2:AG2"/>
  </mergeCells>
  <conditionalFormatting sqref="J4:J20">
    <cfRule type="cellIs" dxfId="4" priority="7" operator="greaterThan">
      <formula>0.00347</formula>
    </cfRule>
  </conditionalFormatting>
  <conditionalFormatting sqref="L6">
    <cfRule type="cellIs" dxfId="3" priority="9" operator="greaterThan">
      <formula>0.207638888888889</formula>
    </cfRule>
  </conditionalFormatting>
  <conditionalFormatting sqref="S4:S20">
    <cfRule type="cellIs" dxfId="2" priority="5" operator="greaterThan">
      <formula>0.00347</formula>
    </cfRule>
  </conditionalFormatting>
  <conditionalFormatting sqref="AB4:AB20">
    <cfRule type="cellIs" dxfId="1" priority="3" operator="greaterThan">
      <formula>0.00347</formula>
    </cfRule>
  </conditionalFormatting>
  <conditionalFormatting sqref="AK4:AK20">
    <cfRule type="cellIs" dxfId="0" priority="1" operator="greaterThan">
      <formula>0.00347</formula>
    </cfRule>
  </conditionalFormatting>
  <dataValidations count="2">
    <dataValidation type="whole" allowBlank="1" showInputMessage="1" showErrorMessage="1" sqref="E4:F20 H4:I20 N4:O20 Q4:R20 W4:X20 Z4:AA20 AF4:AG20 AI4:AJ20" xr:uid="{6F81F13E-448E-4758-9A83-1B36A19CC559}">
      <formula1>0</formula1>
      <formula2>59</formula2>
    </dataValidation>
    <dataValidation type="whole" allowBlank="1" showInputMessage="1" showErrorMessage="1" sqref="D4:D20 G4:G20 M4:M20 P4:P20 V4:V20 Y4:Y20 AE4:AE20 AH4:AH20" xr:uid="{985BB370-52DF-42C2-AB00-CCF5609C0DB5}">
      <formula1>0</formula1>
      <formula2>24</formula2>
    </dataValidation>
  </dataValidations>
  <pageMargins left="0.7" right="0.7" top="0.75" bottom="0.75" header="0.3" footer="0.3"/>
  <pageSetup paperSize="9" scale="58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A24"/>
  <sheetViews>
    <sheetView topLeftCell="A2" zoomScale="90" zoomScaleNormal="90" workbookViewId="0">
      <selection activeCell="B23" sqref="B23"/>
    </sheetView>
  </sheetViews>
  <sheetFormatPr defaultColWidth="8.88671875" defaultRowHeight="12.75" x14ac:dyDescent="0.2"/>
  <cols>
    <col min="1" max="1" width="3.33203125" style="2" customWidth="1"/>
    <col min="2" max="2" width="7.5546875" style="2" customWidth="1"/>
    <col min="3" max="3" width="27.6640625" style="2" customWidth="1"/>
    <col min="4" max="24" width="4.109375" style="2" customWidth="1"/>
    <col min="25" max="25" width="4.6640625" style="2" customWidth="1"/>
    <col min="26" max="26" width="6.6640625" style="74" customWidth="1"/>
    <col min="27" max="27" width="6.5546875" style="74" customWidth="1"/>
    <col min="28" max="16384" width="8.88671875" style="2"/>
  </cols>
  <sheetData>
    <row r="1" spans="2:27" ht="13.5" thickBot="1" x14ac:dyDescent="0.25"/>
    <row r="2" spans="2:27" ht="15" customHeight="1" x14ac:dyDescent="0.2">
      <c r="B2" s="208"/>
      <c r="C2" s="208"/>
      <c r="D2" s="200" t="s">
        <v>26</v>
      </c>
      <c r="E2" s="201"/>
      <c r="F2" s="200" t="s">
        <v>27</v>
      </c>
      <c r="G2" s="201"/>
      <c r="H2" s="200" t="s">
        <v>28</v>
      </c>
      <c r="I2" s="201"/>
      <c r="J2" s="200" t="s">
        <v>29</v>
      </c>
      <c r="K2" s="201"/>
      <c r="L2" s="200" t="s">
        <v>30</v>
      </c>
      <c r="M2" s="201"/>
      <c r="N2" s="200" t="s">
        <v>31</v>
      </c>
      <c r="O2" s="201"/>
      <c r="P2" s="200" t="s">
        <v>32</v>
      </c>
      <c r="Q2" s="201"/>
      <c r="R2" s="200" t="s">
        <v>33</v>
      </c>
      <c r="S2" s="201"/>
      <c r="T2" s="200" t="s">
        <v>98</v>
      </c>
      <c r="U2" s="201"/>
      <c r="V2" s="200" t="s">
        <v>101</v>
      </c>
      <c r="W2" s="201"/>
      <c r="X2" s="200" t="s">
        <v>60</v>
      </c>
      <c r="Y2" s="201"/>
      <c r="Z2" s="204" t="s">
        <v>102</v>
      </c>
      <c r="AA2" s="205"/>
    </row>
    <row r="3" spans="2:27" ht="67.5" customHeight="1" thickBot="1" x14ac:dyDescent="0.25">
      <c r="B3" s="209"/>
      <c r="C3" s="209"/>
      <c r="D3" s="210"/>
      <c r="E3" s="211"/>
      <c r="F3" s="202"/>
      <c r="G3" s="203"/>
      <c r="H3" s="202"/>
      <c r="I3" s="203"/>
      <c r="J3" s="202"/>
      <c r="K3" s="203"/>
      <c r="L3" s="202"/>
      <c r="M3" s="203"/>
      <c r="N3" s="202"/>
      <c r="O3" s="203"/>
      <c r="P3" s="202"/>
      <c r="Q3" s="203"/>
      <c r="R3" s="202"/>
      <c r="S3" s="203"/>
      <c r="T3" s="202"/>
      <c r="U3" s="203"/>
      <c r="V3" s="202"/>
      <c r="W3" s="203"/>
      <c r="X3" s="202"/>
      <c r="Y3" s="203"/>
      <c r="Z3" s="206"/>
      <c r="AA3" s="207"/>
    </row>
    <row r="4" spans="2:27" ht="35.25" customHeight="1" thickBot="1" x14ac:dyDescent="0.25">
      <c r="B4" s="126" t="s">
        <v>114</v>
      </c>
      <c r="C4" s="125" t="s">
        <v>85</v>
      </c>
      <c r="D4" s="9" t="s">
        <v>20</v>
      </c>
      <c r="E4" s="10" t="s">
        <v>22</v>
      </c>
      <c r="F4" s="9" t="s">
        <v>20</v>
      </c>
      <c r="G4" s="10" t="s">
        <v>22</v>
      </c>
      <c r="H4" s="9" t="s">
        <v>20</v>
      </c>
      <c r="I4" s="10" t="s">
        <v>22</v>
      </c>
      <c r="J4" s="9" t="s">
        <v>20</v>
      </c>
      <c r="K4" s="10" t="s">
        <v>22</v>
      </c>
      <c r="L4" s="9" t="s">
        <v>20</v>
      </c>
      <c r="M4" s="10" t="s">
        <v>22</v>
      </c>
      <c r="N4" s="9" t="s">
        <v>20</v>
      </c>
      <c r="O4" s="10" t="s">
        <v>22</v>
      </c>
      <c r="P4" s="9" t="s">
        <v>20</v>
      </c>
      <c r="Q4" s="10" t="s">
        <v>22</v>
      </c>
      <c r="R4" s="9" t="s">
        <v>20</v>
      </c>
      <c r="S4" s="10" t="s">
        <v>22</v>
      </c>
      <c r="T4" s="9" t="s">
        <v>20</v>
      </c>
      <c r="U4" s="10" t="s">
        <v>22</v>
      </c>
      <c r="V4" s="9" t="s">
        <v>20</v>
      </c>
      <c r="W4" s="10" t="s">
        <v>22</v>
      </c>
      <c r="X4" s="9" t="s">
        <v>20</v>
      </c>
      <c r="Y4" s="10" t="s">
        <v>22</v>
      </c>
      <c r="Z4" s="75" t="s">
        <v>20</v>
      </c>
      <c r="AA4" s="76" t="s">
        <v>22</v>
      </c>
    </row>
    <row r="5" spans="2:27" x14ac:dyDescent="0.2">
      <c r="B5" s="3" t="s">
        <v>0</v>
      </c>
      <c r="C5" s="3" t="str">
        <f>'Seeded entry'!C5</f>
        <v>Graeme Cornthwaite &amp; Ali Procter</v>
      </c>
      <c r="D5" s="18"/>
      <c r="E5" s="1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7">
        <f>X5+V5+T5+R5+P5+N5+L5+J5+H5+F5</f>
        <v>0</v>
      </c>
      <c r="AA5" s="78">
        <f>Y5+W5+U5+S5+Q5+O5+M5+K5+I5+G5</f>
        <v>0</v>
      </c>
    </row>
    <row r="6" spans="2:27" x14ac:dyDescent="0.2">
      <c r="B6" s="16" t="s">
        <v>1</v>
      </c>
      <c r="C6" s="17" t="str">
        <f>'Seeded entry'!C6</f>
        <v>Andy Ace Harrison &amp; Henry Carr</v>
      </c>
      <c r="D6" s="18"/>
      <c r="E6" s="18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v>1</v>
      </c>
      <c r="U6" s="17"/>
      <c r="V6" s="17"/>
      <c r="W6" s="17"/>
      <c r="X6" s="17"/>
      <c r="Y6" s="17"/>
      <c r="Z6" s="77">
        <f t="shared" ref="Z6:Z19" si="0">X6+V6+T6+R6+P6+N6+L6+J6+H6+F6</f>
        <v>1</v>
      </c>
      <c r="AA6" s="78">
        <f t="shared" ref="AA6:AA19" si="1">Y6+W6+U6+S6+Q6+O6+M6+K6+I6+G6</f>
        <v>0</v>
      </c>
    </row>
    <row r="7" spans="2:27" x14ac:dyDescent="0.2">
      <c r="B7" s="4" t="s">
        <v>2</v>
      </c>
      <c r="C7" s="3" t="str">
        <f>'Seeded entry'!C7</f>
        <v>Peter Ellerby &amp; Iain Tullie</v>
      </c>
      <c r="D7" s="18"/>
      <c r="E7" s="18"/>
      <c r="F7" s="3"/>
      <c r="G7" s="3"/>
      <c r="H7" s="3">
        <v>18</v>
      </c>
      <c r="I7" s="3"/>
      <c r="J7" s="3">
        <v>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>
        <v>21</v>
      </c>
      <c r="Y7" s="3"/>
      <c r="Z7" s="77">
        <f t="shared" si="0"/>
        <v>41</v>
      </c>
      <c r="AA7" s="78">
        <f t="shared" si="1"/>
        <v>0</v>
      </c>
    </row>
    <row r="8" spans="2:27" x14ac:dyDescent="0.2">
      <c r="B8" s="16" t="s">
        <v>3</v>
      </c>
      <c r="C8" s="17" t="str">
        <f>'Seeded entry'!C8</f>
        <v>Darell Staniforth &amp; Nicky Staniforth</v>
      </c>
      <c r="D8" s="18"/>
      <c r="E8" s="18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77">
        <f t="shared" si="0"/>
        <v>0</v>
      </c>
      <c r="AA8" s="78">
        <f t="shared" si="1"/>
        <v>0</v>
      </c>
    </row>
    <row r="9" spans="2:27" x14ac:dyDescent="0.2">
      <c r="B9" s="4" t="s">
        <v>4</v>
      </c>
      <c r="C9" s="3" t="str">
        <f>'Seeded entry'!C9</f>
        <v>Stephen Reynolds &amp; Stuart Lamb</v>
      </c>
      <c r="D9" s="18"/>
      <c r="E9" s="18"/>
      <c r="F9" s="3">
        <v>1</v>
      </c>
      <c r="G9" s="3"/>
      <c r="H9" s="3">
        <v>1</v>
      </c>
      <c r="I9" s="3"/>
      <c r="J9" s="3">
        <v>3</v>
      </c>
      <c r="K9" s="3"/>
      <c r="L9" s="3">
        <v>2</v>
      </c>
      <c r="M9" s="3"/>
      <c r="N9" s="3">
        <v>1</v>
      </c>
      <c r="O9" s="3">
        <v>2</v>
      </c>
      <c r="P9" s="3">
        <v>2</v>
      </c>
      <c r="Q9" s="3">
        <v>1</v>
      </c>
      <c r="R9" s="3">
        <v>1</v>
      </c>
      <c r="S9" s="3">
        <v>1</v>
      </c>
      <c r="T9" s="3">
        <v>5</v>
      </c>
      <c r="U9" s="3"/>
      <c r="V9" s="3">
        <v>4</v>
      </c>
      <c r="W9" s="3"/>
      <c r="X9" s="3"/>
      <c r="Y9" s="3"/>
      <c r="Z9" s="77">
        <f t="shared" si="0"/>
        <v>20</v>
      </c>
      <c r="AA9" s="78">
        <f t="shared" si="1"/>
        <v>4</v>
      </c>
    </row>
    <row r="10" spans="2:27" x14ac:dyDescent="0.2">
      <c r="B10" s="16" t="s">
        <v>5</v>
      </c>
      <c r="C10" s="17" t="str">
        <f>'Seeded entry'!C10</f>
        <v>Keith Proudfoot &amp; James Heron</v>
      </c>
      <c r="D10" s="18"/>
      <c r="E10" s="18"/>
      <c r="F10" s="17">
        <v>1</v>
      </c>
      <c r="G10" s="17"/>
      <c r="H10" s="17">
        <v>1</v>
      </c>
      <c r="I10" s="17"/>
      <c r="J10" s="17">
        <v>2</v>
      </c>
      <c r="K10" s="17"/>
      <c r="L10" s="17">
        <v>13</v>
      </c>
      <c r="M10" s="17"/>
      <c r="N10" s="17">
        <v>1</v>
      </c>
      <c r="O10" s="17"/>
      <c r="P10" s="17"/>
      <c r="Q10" s="17"/>
      <c r="R10" s="17">
        <v>2</v>
      </c>
      <c r="S10" s="17"/>
      <c r="T10" s="17"/>
      <c r="U10" s="17">
        <v>1</v>
      </c>
      <c r="V10" s="17"/>
      <c r="W10" s="17">
        <v>1</v>
      </c>
      <c r="X10" s="17"/>
      <c r="Y10" s="17">
        <v>1</v>
      </c>
      <c r="Z10" s="77">
        <f t="shared" si="0"/>
        <v>20</v>
      </c>
      <c r="AA10" s="78">
        <f t="shared" si="1"/>
        <v>3</v>
      </c>
    </row>
    <row r="11" spans="2:27" x14ac:dyDescent="0.2">
      <c r="B11" s="4" t="s">
        <v>6</v>
      </c>
      <c r="C11" s="3" t="str">
        <f>'Seeded entry'!C11</f>
        <v>Richard Derrick &amp; Robert Duley</v>
      </c>
      <c r="D11" s="18"/>
      <c r="E11" s="1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7" t="s">
        <v>119</v>
      </c>
      <c r="AA11" s="78" t="s">
        <v>119</v>
      </c>
    </row>
    <row r="12" spans="2:27" x14ac:dyDescent="0.2">
      <c r="B12" s="16" t="s">
        <v>7</v>
      </c>
      <c r="C12" s="17" t="str">
        <f>'Seeded entry'!C12</f>
        <v>Bernard Watkins &amp; Adam Roper</v>
      </c>
      <c r="D12" s="18"/>
      <c r="E12" s="18"/>
      <c r="F12" s="17">
        <v>2</v>
      </c>
      <c r="G12" s="17"/>
      <c r="H12" s="17">
        <v>7</v>
      </c>
      <c r="I12" s="17"/>
      <c r="J12" s="17">
        <v>2</v>
      </c>
      <c r="K12" s="17"/>
      <c r="L12" s="17">
        <v>3</v>
      </c>
      <c r="M12" s="17">
        <v>1</v>
      </c>
      <c r="N12" s="17">
        <v>9</v>
      </c>
      <c r="O12" s="17">
        <v>1</v>
      </c>
      <c r="P12" s="17"/>
      <c r="Q12" s="17">
        <v>1</v>
      </c>
      <c r="R12" s="17"/>
      <c r="S12" s="17">
        <v>4</v>
      </c>
      <c r="T12" s="17"/>
      <c r="U12" s="17">
        <v>5</v>
      </c>
      <c r="V12" s="17"/>
      <c r="W12" s="17">
        <v>5</v>
      </c>
      <c r="X12" s="17"/>
      <c r="Y12" s="17">
        <v>3</v>
      </c>
      <c r="Z12" s="77">
        <f t="shared" si="0"/>
        <v>23</v>
      </c>
      <c r="AA12" s="78">
        <f t="shared" si="1"/>
        <v>20</v>
      </c>
    </row>
    <row r="13" spans="2:27" x14ac:dyDescent="0.2">
      <c r="B13" s="4" t="s">
        <v>8</v>
      </c>
      <c r="C13" s="3" t="str">
        <f>'Seeded entry'!C13</f>
        <v>Luke Carroll &amp; Neil Kinch</v>
      </c>
      <c r="D13" s="18"/>
      <c r="E13" s="18"/>
      <c r="F13" s="3">
        <v>1</v>
      </c>
      <c r="G13" s="3"/>
      <c r="H13" s="3"/>
      <c r="I13" s="3"/>
      <c r="J13" s="3">
        <v>1</v>
      </c>
      <c r="K13" s="3"/>
      <c r="L13" s="3">
        <v>16</v>
      </c>
      <c r="M13" s="3"/>
      <c r="N13" s="3"/>
      <c r="O13" s="3">
        <v>1</v>
      </c>
      <c r="P13" s="3"/>
      <c r="Q13" s="3">
        <v>3</v>
      </c>
      <c r="R13" s="3"/>
      <c r="S13" s="3">
        <v>4</v>
      </c>
      <c r="T13" s="3"/>
      <c r="U13" s="3">
        <v>4</v>
      </c>
      <c r="V13" s="3"/>
      <c r="W13" s="3"/>
      <c r="X13" s="3"/>
      <c r="Y13" s="3"/>
      <c r="Z13" s="77">
        <f t="shared" si="0"/>
        <v>18</v>
      </c>
      <c r="AA13" s="78">
        <f t="shared" si="1"/>
        <v>12</v>
      </c>
    </row>
    <row r="14" spans="2:27" x14ac:dyDescent="0.2">
      <c r="B14" s="16" t="s">
        <v>9</v>
      </c>
      <c r="C14" s="17" t="str">
        <f>'Seeded entry'!C14</f>
        <v>Neil Raven &amp; Claire Raven</v>
      </c>
      <c r="D14" s="18"/>
      <c r="E14" s="18"/>
      <c r="F14" s="17"/>
      <c r="G14" s="17"/>
      <c r="H14" s="17"/>
      <c r="I14" s="17"/>
      <c r="J14" s="17"/>
      <c r="K14" s="17"/>
      <c r="L14" s="17">
        <v>1</v>
      </c>
      <c r="M14" s="17"/>
      <c r="N14" s="17"/>
      <c r="O14" s="17"/>
      <c r="P14" s="17"/>
      <c r="Q14" s="17"/>
      <c r="R14" s="17"/>
      <c r="S14" s="17"/>
      <c r="T14" s="17"/>
      <c r="U14" s="17">
        <v>1</v>
      </c>
      <c r="V14" s="17"/>
      <c r="W14" s="17"/>
      <c r="X14" s="17"/>
      <c r="Y14" s="17"/>
      <c r="Z14" s="77">
        <f t="shared" si="0"/>
        <v>1</v>
      </c>
      <c r="AA14" s="78">
        <f t="shared" si="1"/>
        <v>1</v>
      </c>
    </row>
    <row r="15" spans="2:27" x14ac:dyDescent="0.2"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3"/>
      <c r="AA15" s="144"/>
    </row>
    <row r="16" spans="2:27" x14ac:dyDescent="0.2">
      <c r="B16" s="16" t="s">
        <v>10</v>
      </c>
      <c r="C16" s="17" t="str">
        <f>'Seeded entry'!C15</f>
        <v>Ian Blakemore &amp; Alistair Blakemore</v>
      </c>
      <c r="D16" s="18"/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77" t="s">
        <v>119</v>
      </c>
      <c r="AA16" s="78" t="s">
        <v>119</v>
      </c>
    </row>
    <row r="17" spans="2:27" x14ac:dyDescent="0.2">
      <c r="B17" s="4" t="s">
        <v>12</v>
      </c>
      <c r="C17" s="3" t="str">
        <f>'Seeded entry'!C17</f>
        <v>Kevin Dickson &amp; Heather Nixon-Pavitt</v>
      </c>
      <c r="D17" s="18"/>
      <c r="E17" s="18"/>
      <c r="F17" s="3"/>
      <c r="G17" s="3">
        <v>1</v>
      </c>
      <c r="H17" s="3"/>
      <c r="I17" s="3"/>
      <c r="J17" s="3">
        <v>2</v>
      </c>
      <c r="K17" s="3"/>
      <c r="L17" s="3"/>
      <c r="M17" s="3"/>
      <c r="N17" s="3"/>
      <c r="O17" s="3"/>
      <c r="P17" s="3"/>
      <c r="Q17" s="3"/>
      <c r="R17" s="3"/>
      <c r="S17" s="3"/>
      <c r="T17" s="3">
        <v>1</v>
      </c>
      <c r="U17" s="3"/>
      <c r="V17" s="3"/>
      <c r="W17" s="3"/>
      <c r="X17" s="3"/>
      <c r="Y17" s="3"/>
      <c r="Z17" s="77">
        <f t="shared" si="0"/>
        <v>3</v>
      </c>
      <c r="AA17" s="78">
        <f t="shared" si="1"/>
        <v>1</v>
      </c>
    </row>
    <row r="18" spans="2:27" x14ac:dyDescent="0.2">
      <c r="B18" s="16" t="s">
        <v>13</v>
      </c>
      <c r="C18" s="17" t="str">
        <f>'Seeded entry'!C18</f>
        <v>Stuart Coldron &amp; Joel Coldron</v>
      </c>
      <c r="D18" s="18"/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77" t="s">
        <v>120</v>
      </c>
      <c r="AA18" s="78"/>
    </row>
    <row r="19" spans="2:27" x14ac:dyDescent="0.2">
      <c r="B19" s="4" t="s">
        <v>95</v>
      </c>
      <c r="C19" s="3" t="str">
        <f>'Seeded entry'!C19</f>
        <v>Gary Dixon &amp; Harley Connell</v>
      </c>
      <c r="D19" s="18"/>
      <c r="E19" s="18"/>
      <c r="F19" s="3">
        <v>1</v>
      </c>
      <c r="G19" s="3"/>
      <c r="H19" s="3">
        <v>11</v>
      </c>
      <c r="I19" s="3">
        <v>1</v>
      </c>
      <c r="J19" s="3">
        <v>2</v>
      </c>
      <c r="K19" s="3"/>
      <c r="L19" s="3"/>
      <c r="M19" s="3">
        <v>4</v>
      </c>
      <c r="N19" s="3"/>
      <c r="O19" s="3">
        <v>3</v>
      </c>
      <c r="P19" s="3"/>
      <c r="Q19" s="3">
        <v>2</v>
      </c>
      <c r="R19" s="3"/>
      <c r="S19" s="3"/>
      <c r="T19" s="3"/>
      <c r="U19" s="3">
        <v>5</v>
      </c>
      <c r="V19" s="3"/>
      <c r="W19" s="3">
        <v>5</v>
      </c>
      <c r="X19" s="3"/>
      <c r="Y19" s="3"/>
      <c r="Z19" s="77">
        <f t="shared" si="0"/>
        <v>14</v>
      </c>
      <c r="AA19" s="78">
        <f t="shared" si="1"/>
        <v>20</v>
      </c>
    </row>
    <row r="20" spans="2:27" x14ac:dyDescent="0.2">
      <c r="B20" s="16" t="s">
        <v>96</v>
      </c>
      <c r="C20" s="17" t="str">
        <f>'Seeded entry'!C20</f>
        <v>Mike Procter &amp; Robert Procter</v>
      </c>
      <c r="D20" s="18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77" t="s">
        <v>120</v>
      </c>
      <c r="AA20" s="78"/>
    </row>
    <row r="21" spans="2:27" ht="13.5" thickBot="1" x14ac:dyDescent="0.25">
      <c r="B21" s="132" t="s">
        <v>97</v>
      </c>
      <c r="C21" s="133" t="str">
        <f>'Seeded entry'!C21</f>
        <v>Thomas Robinson &amp; Ross Cuthbert</v>
      </c>
      <c r="D21" s="134"/>
      <c r="E21" s="134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5" t="s">
        <v>120</v>
      </c>
      <c r="AA21" s="136"/>
    </row>
    <row r="23" spans="2:27" x14ac:dyDescent="0.2">
      <c r="B23" s="2" t="s">
        <v>225</v>
      </c>
    </row>
    <row r="24" spans="2:27" ht="15" x14ac:dyDescent="0.2">
      <c r="B24" s="11"/>
    </row>
  </sheetData>
  <sheetProtection algorithmName="SHA-512" hashValue="v4l3rlynopwbn6JUAbN+buL73x1HYiIiXLPXNOiv0ZhBKG3MIjCd3yPVSkMeB0n/TEWtvHMf+oyofsU/+pAOng==" saltValue="uJx62v+WYoqSLr9YsFuLgw==" spinCount="100000" sheet="1" objects="1" scenarios="1"/>
  <mergeCells count="14">
    <mergeCell ref="X2:Y3"/>
    <mergeCell ref="Z2:AA3"/>
    <mergeCell ref="V2:W3"/>
    <mergeCell ref="B2:B3"/>
    <mergeCell ref="N2:O3"/>
    <mergeCell ref="P2:Q3"/>
    <mergeCell ref="R2:S3"/>
    <mergeCell ref="T2:U3"/>
    <mergeCell ref="C2:C3"/>
    <mergeCell ref="D2:E3"/>
    <mergeCell ref="F2:G3"/>
    <mergeCell ref="H2:I3"/>
    <mergeCell ref="J2:K3"/>
    <mergeCell ref="L2:M3"/>
  </mergeCells>
  <phoneticPr fontId="10" type="noConversion"/>
  <pageMargins left="0.7" right="0.7" top="0.75" bottom="0.75" header="0.3" footer="0.3"/>
  <pageSetup scale="72" orientation="landscape" horizontalDpi="4294967293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17"/>
  <sheetViews>
    <sheetView zoomScale="90" zoomScaleNormal="90" workbookViewId="0">
      <selection activeCell="P19" sqref="P19"/>
    </sheetView>
  </sheetViews>
  <sheetFormatPr defaultColWidth="8.88671875" defaultRowHeight="12.75" x14ac:dyDescent="0.2"/>
  <cols>
    <col min="1" max="1" width="3.33203125" style="2" customWidth="1"/>
    <col min="2" max="2" width="6.33203125" style="2" customWidth="1"/>
    <col min="3" max="3" width="25" style="2" bestFit="1" customWidth="1"/>
    <col min="4" max="15" width="4.109375" style="2" customWidth="1"/>
    <col min="16" max="17" width="6.88671875" style="74" customWidth="1"/>
    <col min="18" max="16384" width="8.88671875" style="2"/>
  </cols>
  <sheetData>
    <row r="1" spans="2:18" ht="13.5" thickBot="1" x14ac:dyDescent="0.25"/>
    <row r="2" spans="2:18" ht="15" customHeight="1" x14ac:dyDescent="0.2">
      <c r="B2" s="208"/>
      <c r="C2" s="208"/>
      <c r="D2" s="200" t="s">
        <v>61</v>
      </c>
      <c r="E2" s="201"/>
      <c r="F2" s="200" t="s">
        <v>56</v>
      </c>
      <c r="G2" s="201"/>
      <c r="H2" s="200" t="s">
        <v>62</v>
      </c>
      <c r="I2" s="201"/>
      <c r="J2" s="200" t="s">
        <v>45</v>
      </c>
      <c r="K2" s="201"/>
      <c r="L2" s="200" t="s">
        <v>99</v>
      </c>
      <c r="M2" s="201"/>
      <c r="N2" s="200" t="s">
        <v>100</v>
      </c>
      <c r="O2" s="201"/>
      <c r="P2" s="204" t="s">
        <v>103</v>
      </c>
      <c r="Q2" s="205"/>
    </row>
    <row r="3" spans="2:18" ht="71.25" customHeight="1" thickBot="1" x14ac:dyDescent="0.25">
      <c r="B3" s="209"/>
      <c r="C3" s="209"/>
      <c r="D3" s="202"/>
      <c r="E3" s="203"/>
      <c r="F3" s="202"/>
      <c r="G3" s="203"/>
      <c r="H3" s="202"/>
      <c r="I3" s="203"/>
      <c r="J3" s="202"/>
      <c r="K3" s="203"/>
      <c r="L3" s="202"/>
      <c r="M3" s="203"/>
      <c r="N3" s="202"/>
      <c r="O3" s="203"/>
      <c r="P3" s="206"/>
      <c r="Q3" s="207"/>
    </row>
    <row r="4" spans="2:18" ht="35.25" customHeight="1" thickBot="1" x14ac:dyDescent="0.25">
      <c r="B4" s="8" t="s">
        <v>114</v>
      </c>
      <c r="C4" s="28" t="s">
        <v>85</v>
      </c>
      <c r="D4" s="9" t="s">
        <v>20</v>
      </c>
      <c r="E4" s="10" t="s">
        <v>22</v>
      </c>
      <c r="F4" s="9" t="s">
        <v>20</v>
      </c>
      <c r="G4" s="10" t="s">
        <v>22</v>
      </c>
      <c r="H4" s="9" t="s">
        <v>20</v>
      </c>
      <c r="I4" s="10" t="s">
        <v>22</v>
      </c>
      <c r="J4" s="9" t="s">
        <v>20</v>
      </c>
      <c r="K4" s="10" t="s">
        <v>22</v>
      </c>
      <c r="L4" s="9" t="s">
        <v>20</v>
      </c>
      <c r="M4" s="10" t="s">
        <v>22</v>
      </c>
      <c r="N4" s="9" t="s">
        <v>20</v>
      </c>
      <c r="O4" s="10" t="s">
        <v>22</v>
      </c>
      <c r="P4" s="75" t="s">
        <v>20</v>
      </c>
      <c r="Q4" s="76" t="s">
        <v>22</v>
      </c>
    </row>
    <row r="5" spans="2:18" x14ac:dyDescent="0.2">
      <c r="B5" s="3" t="s">
        <v>0</v>
      </c>
      <c r="C5" s="3" t="str">
        <f>'Seeded entry'!C5</f>
        <v>Graeme Cornthwaite &amp; Ali Procter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77">
        <f>N5+F5+H5+J5+L5+D5</f>
        <v>0</v>
      </c>
      <c r="Q5" s="78">
        <f>O5+G5+I5+K5+M5+E5</f>
        <v>0</v>
      </c>
    </row>
    <row r="6" spans="2:18" x14ac:dyDescent="0.2">
      <c r="B6" s="16" t="s">
        <v>1</v>
      </c>
      <c r="C6" s="17" t="str">
        <f>'Seeded entry'!C6</f>
        <v>Andy Ace Harrison &amp; Henry Carr</v>
      </c>
      <c r="D6" s="17"/>
      <c r="E6" s="17"/>
      <c r="F6" s="17">
        <v>1</v>
      </c>
      <c r="G6" s="17"/>
      <c r="H6" s="17"/>
      <c r="I6" s="17"/>
      <c r="J6" s="17">
        <v>2</v>
      </c>
      <c r="K6" s="17"/>
      <c r="L6" s="17">
        <v>3</v>
      </c>
      <c r="M6" s="17"/>
      <c r="N6" s="17"/>
      <c r="O6" s="17"/>
      <c r="P6" s="77">
        <f t="shared" ref="P6:P14" si="0">N6+F6+H6+J6+L6+D6</f>
        <v>6</v>
      </c>
      <c r="Q6" s="78">
        <f t="shared" ref="Q6:Q14" si="1">O6+G6+I6+K6+M6+E6</f>
        <v>0</v>
      </c>
    </row>
    <row r="7" spans="2:18" x14ac:dyDescent="0.2">
      <c r="B7" s="4" t="s">
        <v>2</v>
      </c>
      <c r="C7" s="3" t="str">
        <f>'Seeded entry'!C7</f>
        <v>Peter Ellerby &amp; Iain Tullie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78" t="s">
        <v>119</v>
      </c>
      <c r="Q7" s="78" t="s">
        <v>119</v>
      </c>
    </row>
    <row r="8" spans="2:18" x14ac:dyDescent="0.2">
      <c r="B8" s="16" t="s">
        <v>3</v>
      </c>
      <c r="C8" s="17" t="str">
        <f>'Seeded entry'!C8</f>
        <v>Darell Staniforth &amp; Nicky Staniforth</v>
      </c>
      <c r="D8" s="17"/>
      <c r="E8" s="17"/>
      <c r="F8" s="17">
        <v>7</v>
      </c>
      <c r="G8" s="17"/>
      <c r="H8" s="17"/>
      <c r="I8" s="17"/>
      <c r="J8" s="17"/>
      <c r="K8" s="17">
        <v>2</v>
      </c>
      <c r="L8" s="17"/>
      <c r="M8" s="17">
        <v>1</v>
      </c>
      <c r="N8" s="17"/>
      <c r="O8" s="17">
        <v>1</v>
      </c>
      <c r="P8" s="77">
        <f t="shared" si="0"/>
        <v>7</v>
      </c>
      <c r="Q8" s="78">
        <f t="shared" si="1"/>
        <v>4</v>
      </c>
    </row>
    <row r="9" spans="2:18" x14ac:dyDescent="0.2">
      <c r="B9" s="4" t="s">
        <v>4</v>
      </c>
      <c r="C9" s="3" t="str">
        <f>'Seeded entry'!C9</f>
        <v>Stephen Reynolds &amp; Stuart Lamb</v>
      </c>
      <c r="D9" s="3">
        <v>3</v>
      </c>
      <c r="E9" s="3">
        <v>1</v>
      </c>
      <c r="F9" s="3">
        <v>3</v>
      </c>
      <c r="G9" s="3"/>
      <c r="H9" s="3"/>
      <c r="I9" s="3">
        <v>1</v>
      </c>
      <c r="J9" s="3">
        <v>4</v>
      </c>
      <c r="K9" s="3">
        <v>2</v>
      </c>
      <c r="L9" s="3">
        <v>5</v>
      </c>
      <c r="M9" s="3"/>
      <c r="N9" s="3"/>
      <c r="O9" s="3">
        <v>1</v>
      </c>
      <c r="P9" s="77">
        <f t="shared" si="0"/>
        <v>15</v>
      </c>
      <c r="Q9" s="78">
        <f t="shared" si="1"/>
        <v>5</v>
      </c>
    </row>
    <row r="10" spans="2:18" x14ac:dyDescent="0.2">
      <c r="B10" s="16" t="s">
        <v>5</v>
      </c>
      <c r="C10" s="17" t="str">
        <f>'Seeded entry'!C10</f>
        <v>Keith Proudfoot &amp; James Heron</v>
      </c>
      <c r="D10" s="17"/>
      <c r="E10" s="17">
        <v>1</v>
      </c>
      <c r="F10" s="17"/>
      <c r="G10" s="17">
        <v>3</v>
      </c>
      <c r="H10" s="17"/>
      <c r="I10" s="17">
        <v>4</v>
      </c>
      <c r="J10" s="17"/>
      <c r="K10" s="17">
        <v>2</v>
      </c>
      <c r="L10" s="17"/>
      <c r="M10" s="17">
        <v>2</v>
      </c>
      <c r="N10" s="17"/>
      <c r="O10" s="17">
        <v>1</v>
      </c>
      <c r="P10" s="77">
        <f t="shared" si="0"/>
        <v>0</v>
      </c>
      <c r="Q10" s="78">
        <f t="shared" si="1"/>
        <v>13</v>
      </c>
      <c r="R10" s="2" t="s">
        <v>116</v>
      </c>
    </row>
    <row r="11" spans="2:18" x14ac:dyDescent="0.2">
      <c r="B11" s="4" t="s">
        <v>6</v>
      </c>
      <c r="C11" s="3" t="str">
        <f>'Seeded entry'!C11</f>
        <v>Richard Derrick &amp; Robert Duley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77" t="s">
        <v>119</v>
      </c>
      <c r="Q11" s="78" t="s">
        <v>119</v>
      </c>
    </row>
    <row r="12" spans="2:18" x14ac:dyDescent="0.2">
      <c r="B12" s="16" t="s">
        <v>7</v>
      </c>
      <c r="C12" s="17" t="str">
        <f>'Seeded entry'!C12</f>
        <v>Bernard Watkins &amp; Adam Roper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77">
        <f t="shared" si="0"/>
        <v>0</v>
      </c>
      <c r="Q12" s="78">
        <f t="shared" si="1"/>
        <v>0</v>
      </c>
      <c r="R12" s="2" t="s">
        <v>116</v>
      </c>
    </row>
    <row r="13" spans="2:18" x14ac:dyDescent="0.2">
      <c r="B13" s="4" t="s">
        <v>8</v>
      </c>
      <c r="C13" s="3" t="str">
        <f>'Seeded entry'!C13</f>
        <v>Luke Carroll &amp; Neil Kinch</v>
      </c>
      <c r="D13" s="3"/>
      <c r="E13" s="3"/>
      <c r="F13" s="3"/>
      <c r="G13" s="3"/>
      <c r="H13" s="3"/>
      <c r="I13" s="3"/>
      <c r="J13" s="3">
        <v>2</v>
      </c>
      <c r="K13" s="3"/>
      <c r="L13" s="3">
        <v>2</v>
      </c>
      <c r="M13" s="3"/>
      <c r="N13" s="3"/>
      <c r="O13" s="3"/>
      <c r="P13" s="77">
        <f t="shared" si="0"/>
        <v>4</v>
      </c>
      <c r="Q13" s="78">
        <f t="shared" si="1"/>
        <v>0</v>
      </c>
    </row>
    <row r="14" spans="2:18" x14ac:dyDescent="0.2">
      <c r="B14" s="16" t="s">
        <v>9</v>
      </c>
      <c r="C14" s="17" t="str">
        <f>'Seeded entry'!C14</f>
        <v>Neil Raven &amp; Claire Raven</v>
      </c>
      <c r="D14" s="17">
        <v>3</v>
      </c>
      <c r="E14" s="17"/>
      <c r="F14" s="17"/>
      <c r="G14" s="17"/>
      <c r="H14" s="17"/>
      <c r="I14" s="17"/>
      <c r="J14" s="17">
        <v>8</v>
      </c>
      <c r="K14" s="17"/>
      <c r="L14" s="17">
        <v>5</v>
      </c>
      <c r="M14" s="17"/>
      <c r="N14" s="17"/>
      <c r="O14" s="17"/>
      <c r="P14" s="77">
        <f t="shared" si="0"/>
        <v>16</v>
      </c>
      <c r="Q14" s="78">
        <f t="shared" si="1"/>
        <v>0</v>
      </c>
    </row>
    <row r="17" spans="2:2" ht="15" x14ac:dyDescent="0.2">
      <c r="B17" s="11"/>
    </row>
  </sheetData>
  <sheetProtection algorithmName="SHA-512" hashValue="KwASx9X1qSJ//wp6a66LIR4IMActOfpeG22sjaZp1E4TwfXZBL0ZmCuD2NOD11kXZoxt6VtHvp88XPtRFACqWA==" saltValue="O3Ehd9Hpaw5bJsbtuOv9LA==" spinCount="100000" sheet="1" objects="1" scenarios="1"/>
  <mergeCells count="9">
    <mergeCell ref="B2:B3"/>
    <mergeCell ref="D2:E3"/>
    <mergeCell ref="F2:G3"/>
    <mergeCell ref="P2:Q3"/>
    <mergeCell ref="H2:I3"/>
    <mergeCell ref="J2:K3"/>
    <mergeCell ref="N2:O3"/>
    <mergeCell ref="L2:M3"/>
    <mergeCell ref="C2:C3"/>
  </mergeCells>
  <pageMargins left="0.7" right="0.7" top="0.75" bottom="0.75" header="0.3" footer="0.3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29EEA-8772-4F27-9A53-65DACA16FAA3}">
  <sheetPr>
    <pageSetUpPr fitToPage="1"/>
  </sheetPr>
  <dimension ref="B5:K31"/>
  <sheetViews>
    <sheetView showGridLines="0" topLeftCell="A4" zoomScale="90" zoomScaleNormal="90" workbookViewId="0">
      <selection activeCell="M15" sqref="M15"/>
    </sheetView>
  </sheetViews>
  <sheetFormatPr defaultColWidth="8.6640625" defaultRowHeight="15" x14ac:dyDescent="0.2"/>
  <cols>
    <col min="1" max="1" width="1.88671875" customWidth="1"/>
    <col min="2" max="2" width="8.6640625" style="93"/>
    <col min="3" max="3" width="8.21875" style="11" customWidth="1"/>
    <col min="4" max="4" width="17.88671875" style="11" customWidth="1"/>
    <col min="5" max="5" width="7.6640625" style="1" customWidth="1"/>
    <col min="6" max="6" width="18.21875" customWidth="1"/>
    <col min="7" max="7" width="7.6640625" customWidth="1"/>
    <col min="8" max="8" width="19.109375" customWidth="1"/>
    <col min="9" max="9" width="10.44140625" customWidth="1"/>
    <col min="10" max="10" width="10.6640625" customWidth="1"/>
    <col min="11" max="11" width="28.6640625" customWidth="1"/>
  </cols>
  <sheetData>
    <row r="5" spans="2:11" x14ac:dyDescent="0.2">
      <c r="B5" s="158" t="s">
        <v>54</v>
      </c>
      <c r="C5" s="158" t="s">
        <v>48</v>
      </c>
      <c r="D5" s="159" t="s">
        <v>49</v>
      </c>
      <c r="E5" s="159" t="s">
        <v>50</v>
      </c>
      <c r="F5" s="159" t="s">
        <v>51</v>
      </c>
      <c r="G5" s="159" t="s">
        <v>50</v>
      </c>
      <c r="H5" s="159" t="s">
        <v>52</v>
      </c>
      <c r="I5" s="159" t="s">
        <v>53</v>
      </c>
      <c r="J5" s="159" t="s">
        <v>42</v>
      </c>
      <c r="K5" s="159" t="s">
        <v>20</v>
      </c>
    </row>
    <row r="6" spans="2:11" x14ac:dyDescent="0.2">
      <c r="B6" s="22">
        <v>1</v>
      </c>
      <c r="C6" s="22">
        <v>4</v>
      </c>
      <c r="D6" s="22" t="s">
        <v>130</v>
      </c>
      <c r="E6" s="22" t="s">
        <v>131</v>
      </c>
      <c r="F6" s="22" t="s">
        <v>132</v>
      </c>
      <c r="G6" s="22" t="s">
        <v>131</v>
      </c>
      <c r="H6" s="41" t="s">
        <v>133</v>
      </c>
      <c r="I6" s="22" t="s">
        <v>170</v>
      </c>
      <c r="J6" s="22" t="s">
        <v>65</v>
      </c>
      <c r="K6" s="161">
        <v>1.4178240740740589E-2</v>
      </c>
    </row>
    <row r="7" spans="2:11" x14ac:dyDescent="0.2">
      <c r="B7" s="22">
        <v>2</v>
      </c>
      <c r="C7" s="22">
        <v>1</v>
      </c>
      <c r="D7" s="25" t="s">
        <v>122</v>
      </c>
      <c r="E7" s="152" t="s">
        <v>123</v>
      </c>
      <c r="F7" s="25" t="s">
        <v>124</v>
      </c>
      <c r="G7" s="152" t="s">
        <v>202</v>
      </c>
      <c r="H7" s="22" t="s">
        <v>63</v>
      </c>
      <c r="I7" s="22" t="s">
        <v>64</v>
      </c>
      <c r="J7" s="22" t="s">
        <v>65</v>
      </c>
      <c r="K7" s="161">
        <v>1.420138888888876E-2</v>
      </c>
    </row>
    <row r="8" spans="2:11" x14ac:dyDescent="0.2">
      <c r="B8" s="22">
        <v>3</v>
      </c>
      <c r="C8" s="25">
        <v>2</v>
      </c>
      <c r="D8" s="25" t="s">
        <v>125</v>
      </c>
      <c r="E8" s="25" t="s">
        <v>214</v>
      </c>
      <c r="F8" s="25" t="s">
        <v>126</v>
      </c>
      <c r="G8" s="25" t="s">
        <v>214</v>
      </c>
      <c r="H8" s="22" t="s">
        <v>127</v>
      </c>
      <c r="I8" s="22" t="s">
        <v>164</v>
      </c>
      <c r="J8" s="22" t="s">
        <v>65</v>
      </c>
      <c r="K8" s="161">
        <v>1.6469907407407378E-2</v>
      </c>
    </row>
    <row r="9" spans="2:11" x14ac:dyDescent="0.2">
      <c r="B9" s="22">
        <v>4</v>
      </c>
      <c r="C9" s="22">
        <v>9</v>
      </c>
      <c r="D9" s="22" t="s">
        <v>72</v>
      </c>
      <c r="E9" s="25" t="s">
        <v>135</v>
      </c>
      <c r="F9" s="22" t="s">
        <v>73</v>
      </c>
      <c r="G9" s="25" t="s">
        <v>67</v>
      </c>
      <c r="H9" s="22" t="s">
        <v>66</v>
      </c>
      <c r="I9" s="22" t="s">
        <v>74</v>
      </c>
      <c r="J9" s="22" t="s">
        <v>71</v>
      </c>
      <c r="K9" s="161">
        <v>1.6932870370370168E-2</v>
      </c>
    </row>
    <row r="10" spans="2:11" x14ac:dyDescent="0.2">
      <c r="B10" s="22">
        <v>5</v>
      </c>
      <c r="C10" s="22">
        <v>8</v>
      </c>
      <c r="D10" s="22" t="s">
        <v>142</v>
      </c>
      <c r="E10" s="22" t="s">
        <v>213</v>
      </c>
      <c r="F10" s="22" t="s">
        <v>141</v>
      </c>
      <c r="G10" s="152" t="s">
        <v>185</v>
      </c>
      <c r="H10" s="22" t="s">
        <v>63</v>
      </c>
      <c r="I10" s="22" t="s">
        <v>168</v>
      </c>
      <c r="J10" s="22" t="s">
        <v>71</v>
      </c>
      <c r="K10" s="161">
        <v>1.8483796296296318E-2</v>
      </c>
    </row>
    <row r="11" spans="2:11" x14ac:dyDescent="0.2">
      <c r="B11" s="22">
        <v>6</v>
      </c>
      <c r="C11" s="22">
        <v>3</v>
      </c>
      <c r="D11" s="152" t="s">
        <v>137</v>
      </c>
      <c r="E11" s="152" t="s">
        <v>135</v>
      </c>
      <c r="F11" s="152" t="s">
        <v>138</v>
      </c>
      <c r="G11" s="152" t="s">
        <v>185</v>
      </c>
      <c r="H11" s="41" t="s">
        <v>133</v>
      </c>
      <c r="I11" s="22" t="s">
        <v>165</v>
      </c>
      <c r="J11" s="22" t="s">
        <v>65</v>
      </c>
      <c r="K11" s="161">
        <v>1.8587962962963014E-2</v>
      </c>
    </row>
    <row r="12" spans="2:11" x14ac:dyDescent="0.2">
      <c r="B12" s="22">
        <v>7</v>
      </c>
      <c r="C12" s="22">
        <v>17</v>
      </c>
      <c r="D12" s="22" t="s">
        <v>156</v>
      </c>
      <c r="E12" s="22" t="s">
        <v>131</v>
      </c>
      <c r="F12" s="22" t="s">
        <v>155</v>
      </c>
      <c r="G12" s="22" t="s">
        <v>135</v>
      </c>
      <c r="H12" s="41" t="s">
        <v>157</v>
      </c>
      <c r="I12" s="22" t="s">
        <v>68</v>
      </c>
      <c r="J12" s="22" t="s">
        <v>120</v>
      </c>
      <c r="K12" s="161">
        <v>1.9062499999999941E-2</v>
      </c>
    </row>
    <row r="13" spans="2:11" x14ac:dyDescent="0.2">
      <c r="B13" s="22">
        <v>8</v>
      </c>
      <c r="C13" s="22">
        <v>16</v>
      </c>
      <c r="D13" s="22" t="s">
        <v>159</v>
      </c>
      <c r="E13" s="22" t="s">
        <v>131</v>
      </c>
      <c r="F13" s="22" t="s">
        <v>158</v>
      </c>
      <c r="G13" s="22" t="s">
        <v>179</v>
      </c>
      <c r="H13" s="41" t="s">
        <v>154</v>
      </c>
      <c r="I13" s="22" t="s">
        <v>176</v>
      </c>
      <c r="J13" s="22" t="s">
        <v>120</v>
      </c>
      <c r="K13" s="161">
        <v>1.9131944444444271E-2</v>
      </c>
    </row>
    <row r="14" spans="2:11" x14ac:dyDescent="0.2">
      <c r="B14" s="22">
        <v>9</v>
      </c>
      <c r="C14" s="22">
        <v>6</v>
      </c>
      <c r="D14" s="25" t="s">
        <v>139</v>
      </c>
      <c r="E14" s="152" t="s">
        <v>135</v>
      </c>
      <c r="F14" s="25" t="s">
        <v>140</v>
      </c>
      <c r="G14" s="152" t="s">
        <v>135</v>
      </c>
      <c r="H14" s="22" t="s">
        <v>166</v>
      </c>
      <c r="I14" s="22" t="s">
        <v>167</v>
      </c>
      <c r="J14" s="22" t="s">
        <v>65</v>
      </c>
      <c r="K14" s="161">
        <v>1.9398148148148012E-2</v>
      </c>
    </row>
    <row r="15" spans="2:11" x14ac:dyDescent="0.2">
      <c r="B15" s="22">
        <v>10</v>
      </c>
      <c r="C15" s="22">
        <v>5</v>
      </c>
      <c r="D15" s="22" t="s">
        <v>134</v>
      </c>
      <c r="E15" s="22" t="s">
        <v>135</v>
      </c>
      <c r="F15" s="22" t="s">
        <v>136</v>
      </c>
      <c r="G15" s="22" t="s">
        <v>135</v>
      </c>
      <c r="H15" s="41" t="s">
        <v>69</v>
      </c>
      <c r="I15" s="22" t="s">
        <v>70</v>
      </c>
      <c r="J15" s="22" t="s">
        <v>65</v>
      </c>
      <c r="K15" s="161">
        <v>1.9432870370370076E-2</v>
      </c>
    </row>
    <row r="16" spans="2:11" x14ac:dyDescent="0.2">
      <c r="B16" s="22">
        <v>11</v>
      </c>
      <c r="C16" s="22">
        <v>10</v>
      </c>
      <c r="D16" s="152" t="s">
        <v>128</v>
      </c>
      <c r="E16" s="152" t="s">
        <v>214</v>
      </c>
      <c r="F16" s="152" t="s">
        <v>129</v>
      </c>
      <c r="G16" s="152" t="s">
        <v>185</v>
      </c>
      <c r="H16" s="22" t="s">
        <v>66</v>
      </c>
      <c r="I16" s="20" t="s">
        <v>171</v>
      </c>
      <c r="J16" s="22" t="s">
        <v>71</v>
      </c>
      <c r="K16" s="161">
        <v>1.945601851851855E-2</v>
      </c>
    </row>
    <row r="17" spans="2:11" x14ac:dyDescent="0.2">
      <c r="B17" s="22">
        <v>12</v>
      </c>
      <c r="C17" s="22">
        <v>15</v>
      </c>
      <c r="D17" s="22" t="s">
        <v>150</v>
      </c>
      <c r="E17" s="22" t="s">
        <v>206</v>
      </c>
      <c r="F17" s="22" t="s">
        <v>149</v>
      </c>
      <c r="G17" s="22" t="s">
        <v>206</v>
      </c>
      <c r="H17" s="41" t="s">
        <v>133</v>
      </c>
      <c r="I17" s="22" t="s">
        <v>173</v>
      </c>
      <c r="J17" s="22" t="s">
        <v>75</v>
      </c>
      <c r="K17" s="161">
        <v>2.0069444444444386E-2</v>
      </c>
    </row>
    <row r="18" spans="2:11" x14ac:dyDescent="0.2">
      <c r="B18" s="22">
        <v>13</v>
      </c>
      <c r="C18" s="22">
        <v>13</v>
      </c>
      <c r="D18" s="26" t="s">
        <v>148</v>
      </c>
      <c r="E18" s="152" t="s">
        <v>135</v>
      </c>
      <c r="F18" s="26" t="s">
        <v>147</v>
      </c>
      <c r="G18" s="152" t="s">
        <v>135</v>
      </c>
      <c r="H18" s="22" t="s">
        <v>146</v>
      </c>
      <c r="I18" s="22" t="s">
        <v>172</v>
      </c>
      <c r="J18" s="22" t="s">
        <v>75</v>
      </c>
      <c r="K18" s="161">
        <v>2.0555555555555563E-2</v>
      </c>
    </row>
    <row r="19" spans="2:11" x14ac:dyDescent="0.2">
      <c r="B19" s="22">
        <v>14</v>
      </c>
      <c r="C19" s="22">
        <v>11</v>
      </c>
      <c r="D19" s="22" t="s">
        <v>151</v>
      </c>
      <c r="E19" s="22" t="s">
        <v>208</v>
      </c>
      <c r="F19" s="22" t="s">
        <v>153</v>
      </c>
      <c r="G19" s="22" t="s">
        <v>208</v>
      </c>
      <c r="H19" s="41" t="s">
        <v>154</v>
      </c>
      <c r="I19" s="22" t="s">
        <v>174</v>
      </c>
      <c r="J19" s="22" t="s">
        <v>75</v>
      </c>
      <c r="K19" s="161">
        <v>2.6446759259259271E-2</v>
      </c>
    </row>
    <row r="20" spans="2:11" x14ac:dyDescent="0.2">
      <c r="B20" s="22">
        <v>15</v>
      </c>
      <c r="C20" s="22">
        <v>14</v>
      </c>
      <c r="D20" s="153" t="s">
        <v>161</v>
      </c>
      <c r="E20" s="145" t="s">
        <v>206</v>
      </c>
      <c r="F20" s="145" t="s">
        <v>162</v>
      </c>
      <c r="G20" s="145" t="s">
        <v>206</v>
      </c>
      <c r="H20" s="145" t="s">
        <v>163</v>
      </c>
      <c r="I20" s="145" t="s">
        <v>175</v>
      </c>
      <c r="J20" s="145" t="s">
        <v>120</v>
      </c>
      <c r="K20" s="161">
        <v>3.0624999999999999E-2</v>
      </c>
    </row>
    <row r="21" spans="2:11" x14ac:dyDescent="0.2">
      <c r="B21" s="22">
        <v>16</v>
      </c>
      <c r="C21" s="22">
        <v>7</v>
      </c>
      <c r="D21" s="152" t="s">
        <v>143</v>
      </c>
      <c r="E21" s="152" t="s">
        <v>135</v>
      </c>
      <c r="F21" s="152" t="s">
        <v>144</v>
      </c>
      <c r="G21" s="152" t="s">
        <v>135</v>
      </c>
      <c r="H21" s="152" t="s">
        <v>145</v>
      </c>
      <c r="I21" s="22" t="s">
        <v>169</v>
      </c>
      <c r="J21" s="22" t="s">
        <v>71</v>
      </c>
      <c r="K21" s="160" t="s">
        <v>224</v>
      </c>
    </row>
    <row r="23" spans="2:11" x14ac:dyDescent="0.2">
      <c r="B23" s="2"/>
      <c r="D23" s="37" t="s">
        <v>177</v>
      </c>
      <c r="E23" s="20"/>
      <c r="F23" s="20"/>
      <c r="G23" s="20"/>
      <c r="H23" s="20"/>
      <c r="I23" s="20"/>
      <c r="J23" s="20"/>
    </row>
    <row r="24" spans="2:11" x14ac:dyDescent="0.2">
      <c r="D24" s="82" t="s">
        <v>178</v>
      </c>
      <c r="E24" s="82" t="s">
        <v>179</v>
      </c>
      <c r="F24" s="82" t="s">
        <v>180</v>
      </c>
      <c r="G24" s="82" t="s">
        <v>179</v>
      </c>
      <c r="H24" s="82" t="s">
        <v>181</v>
      </c>
      <c r="I24" s="82" t="s">
        <v>182</v>
      </c>
      <c r="J24" s="82" t="s">
        <v>58</v>
      </c>
    </row>
    <row r="25" spans="2:11" x14ac:dyDescent="0.2">
      <c r="D25" s="152" t="s">
        <v>183</v>
      </c>
      <c r="E25" s="152" t="s">
        <v>135</v>
      </c>
      <c r="F25" s="152" t="s">
        <v>184</v>
      </c>
      <c r="G25" s="152" t="s">
        <v>185</v>
      </c>
      <c r="H25" s="152" t="s">
        <v>186</v>
      </c>
      <c r="I25" s="152" t="s">
        <v>187</v>
      </c>
      <c r="J25" s="152" t="s">
        <v>43</v>
      </c>
    </row>
    <row r="26" spans="2:11" x14ac:dyDescent="0.2">
      <c r="D26" s="152" t="s">
        <v>188</v>
      </c>
      <c r="E26" s="152" t="s">
        <v>135</v>
      </c>
      <c r="F26" s="152" t="s">
        <v>189</v>
      </c>
      <c r="G26" s="152" t="s">
        <v>135</v>
      </c>
      <c r="H26" s="152" t="s">
        <v>190</v>
      </c>
      <c r="I26" s="152" t="s">
        <v>191</v>
      </c>
      <c r="J26" s="152" t="s">
        <v>55</v>
      </c>
    </row>
    <row r="27" spans="2:11" x14ac:dyDescent="0.2">
      <c r="D27" s="152" t="s">
        <v>192</v>
      </c>
      <c r="E27" s="152" t="s">
        <v>135</v>
      </c>
      <c r="F27" s="152" t="s">
        <v>138</v>
      </c>
      <c r="G27" s="152" t="s">
        <v>185</v>
      </c>
      <c r="H27" s="152" t="s">
        <v>193</v>
      </c>
      <c r="I27" s="152" t="s">
        <v>194</v>
      </c>
      <c r="J27" s="152" t="s">
        <v>43</v>
      </c>
    </row>
    <row r="28" spans="2:11" x14ac:dyDescent="0.2">
      <c r="D28" s="152" t="s">
        <v>195</v>
      </c>
      <c r="E28" s="152" t="s">
        <v>131</v>
      </c>
      <c r="F28" s="152" t="s">
        <v>196</v>
      </c>
      <c r="G28" s="152" t="s">
        <v>131</v>
      </c>
      <c r="H28" s="152" t="s">
        <v>197</v>
      </c>
      <c r="I28" s="152" t="s">
        <v>198</v>
      </c>
      <c r="J28" s="152" t="s">
        <v>58</v>
      </c>
    </row>
    <row r="29" spans="2:11" x14ac:dyDescent="0.2">
      <c r="D29" s="152" t="s">
        <v>220</v>
      </c>
      <c r="E29" s="152" t="s">
        <v>135</v>
      </c>
      <c r="F29" s="152" t="s">
        <v>221</v>
      </c>
      <c r="G29" s="152" t="s">
        <v>135</v>
      </c>
      <c r="H29" s="152" t="s">
        <v>222</v>
      </c>
      <c r="I29" s="152" t="s">
        <v>223</v>
      </c>
      <c r="J29" s="152" t="s">
        <v>55</v>
      </c>
    </row>
    <row r="30" spans="2:11" x14ac:dyDescent="0.2">
      <c r="D30" s="152" t="s">
        <v>216</v>
      </c>
      <c r="E30" s="152" t="s">
        <v>209</v>
      </c>
      <c r="F30" s="152" t="s">
        <v>217</v>
      </c>
      <c r="G30" s="152" t="s">
        <v>211</v>
      </c>
      <c r="H30" s="152" t="s">
        <v>218</v>
      </c>
      <c r="I30" s="152" t="s">
        <v>219</v>
      </c>
      <c r="J30" s="152" t="s">
        <v>55</v>
      </c>
    </row>
    <row r="31" spans="2:11" x14ac:dyDescent="0.2">
      <c r="C31" s="20"/>
      <c r="D31" s="20"/>
      <c r="E31" s="20"/>
      <c r="F31" s="20"/>
      <c r="G31" s="20"/>
      <c r="H31" s="20"/>
      <c r="I31" s="20"/>
    </row>
  </sheetData>
  <pageMargins left="0.51181102362204722" right="0.51181102362204722" top="0.55118110236220474" bottom="0.55118110236220474" header="0.11811023622047245" footer="0.11811023622047245"/>
  <pageSetup paperSize="9" scale="62" orientation="landscape" horizontalDpi="4294967293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9DCBE-0EBD-794C-94AF-98CD4D84DCE0}">
  <dimension ref="B3:F24"/>
  <sheetViews>
    <sheetView topLeftCell="A3" workbookViewId="0">
      <selection activeCell="F15" sqref="F15"/>
    </sheetView>
  </sheetViews>
  <sheetFormatPr defaultColWidth="11.109375" defaultRowHeight="15" x14ac:dyDescent="0.2"/>
  <cols>
    <col min="1" max="1" width="4.33203125" customWidth="1"/>
    <col min="3" max="3" width="41.6640625" customWidth="1"/>
    <col min="4" max="4" width="14.5546875" customWidth="1"/>
    <col min="6" max="6" width="20.109375" customWidth="1"/>
  </cols>
  <sheetData>
    <row r="3" spans="2:6" ht="15.75" thickBot="1" x14ac:dyDescent="0.25"/>
    <row r="4" spans="2:6" x14ac:dyDescent="0.2">
      <c r="B4" s="30" t="s">
        <v>48</v>
      </c>
      <c r="C4" s="113" t="s">
        <v>85</v>
      </c>
      <c r="D4" s="31" t="s">
        <v>42</v>
      </c>
      <c r="E4" s="36"/>
      <c r="F4" s="36"/>
    </row>
    <row r="5" spans="2:6" x14ac:dyDescent="0.2">
      <c r="B5" s="32" t="s">
        <v>0</v>
      </c>
      <c r="C5" s="82" t="s">
        <v>36</v>
      </c>
      <c r="D5" s="33" t="s">
        <v>43</v>
      </c>
      <c r="E5" s="36"/>
      <c r="F5" s="36"/>
    </row>
    <row r="6" spans="2:6" x14ac:dyDescent="0.2">
      <c r="B6" s="32" t="s">
        <v>1</v>
      </c>
      <c r="C6" s="82" t="s">
        <v>105</v>
      </c>
      <c r="D6" s="33" t="s">
        <v>43</v>
      </c>
      <c r="E6" s="36"/>
      <c r="F6" s="36"/>
    </row>
    <row r="7" spans="2:6" x14ac:dyDescent="0.2">
      <c r="B7" s="32" t="s">
        <v>2</v>
      </c>
      <c r="C7" s="82" t="s">
        <v>106</v>
      </c>
      <c r="D7" s="33" t="s">
        <v>43</v>
      </c>
      <c r="F7" s="36"/>
    </row>
    <row r="8" spans="2:6" x14ac:dyDescent="0.2">
      <c r="B8" s="32" t="s">
        <v>3</v>
      </c>
      <c r="C8" s="82" t="s">
        <v>160</v>
      </c>
      <c r="D8" s="33" t="s">
        <v>43</v>
      </c>
      <c r="E8" s="36"/>
      <c r="F8" s="36"/>
    </row>
    <row r="9" spans="2:6" x14ac:dyDescent="0.2">
      <c r="B9" s="32" t="s">
        <v>4</v>
      </c>
      <c r="C9" s="82" t="s">
        <v>57</v>
      </c>
      <c r="D9" s="33" t="s">
        <v>43</v>
      </c>
      <c r="E9" s="36"/>
      <c r="F9" s="36"/>
    </row>
    <row r="10" spans="2:6" x14ac:dyDescent="0.2">
      <c r="B10" s="32" t="s">
        <v>5</v>
      </c>
      <c r="C10" s="82" t="s">
        <v>37</v>
      </c>
      <c r="D10" s="33" t="s">
        <v>43</v>
      </c>
      <c r="E10" s="36"/>
      <c r="F10" s="36"/>
    </row>
    <row r="11" spans="2:6" x14ac:dyDescent="0.2">
      <c r="B11" s="32" t="s">
        <v>6</v>
      </c>
      <c r="C11" s="82" t="s">
        <v>59</v>
      </c>
      <c r="D11" s="33" t="s">
        <v>58</v>
      </c>
      <c r="E11" s="36"/>
      <c r="F11" s="36"/>
    </row>
    <row r="12" spans="2:6" x14ac:dyDescent="0.2">
      <c r="B12" s="32" t="s">
        <v>7</v>
      </c>
      <c r="C12" s="82" t="s">
        <v>107</v>
      </c>
      <c r="D12" s="33" t="s">
        <v>58</v>
      </c>
      <c r="E12" s="36"/>
      <c r="F12" s="36"/>
    </row>
    <row r="13" spans="2:6" x14ac:dyDescent="0.2">
      <c r="B13" s="32" t="s">
        <v>8</v>
      </c>
      <c r="C13" s="82" t="s">
        <v>38</v>
      </c>
      <c r="D13" s="33" t="s">
        <v>58</v>
      </c>
      <c r="E13" s="36"/>
      <c r="F13" s="36"/>
    </row>
    <row r="14" spans="2:6" x14ac:dyDescent="0.2">
      <c r="B14" s="32" t="s">
        <v>9</v>
      </c>
      <c r="C14" s="82" t="s">
        <v>108</v>
      </c>
      <c r="D14" s="33" t="s">
        <v>58</v>
      </c>
      <c r="E14" s="36"/>
      <c r="F14" s="36"/>
    </row>
    <row r="15" spans="2:6" x14ac:dyDescent="0.2">
      <c r="B15" s="32" t="s">
        <v>10</v>
      </c>
      <c r="C15" s="82" t="s">
        <v>109</v>
      </c>
      <c r="D15" s="33" t="s">
        <v>55</v>
      </c>
      <c r="F15" s="36"/>
    </row>
    <row r="16" spans="2:6" x14ac:dyDescent="0.2">
      <c r="B16" s="32" t="s">
        <v>11</v>
      </c>
      <c r="C16" s="82" t="s">
        <v>110</v>
      </c>
      <c r="D16" s="33" t="s">
        <v>55</v>
      </c>
      <c r="E16" s="36"/>
      <c r="F16" s="36"/>
    </row>
    <row r="17" spans="2:6" x14ac:dyDescent="0.2">
      <c r="B17" s="32" t="s">
        <v>12</v>
      </c>
      <c r="C17" s="82" t="s">
        <v>117</v>
      </c>
      <c r="D17" s="33" t="s">
        <v>55</v>
      </c>
      <c r="F17" s="36"/>
    </row>
    <row r="18" spans="2:6" x14ac:dyDescent="0.2">
      <c r="B18" s="32" t="s">
        <v>13</v>
      </c>
      <c r="C18" s="82" t="s">
        <v>111</v>
      </c>
      <c r="D18" s="33" t="s">
        <v>55</v>
      </c>
      <c r="F18" s="36"/>
    </row>
    <row r="19" spans="2:6" x14ac:dyDescent="0.2">
      <c r="B19" s="32" t="s">
        <v>95</v>
      </c>
      <c r="C19" s="82" t="s">
        <v>118</v>
      </c>
      <c r="D19" s="33" t="s">
        <v>55</v>
      </c>
      <c r="F19" s="36"/>
    </row>
    <row r="20" spans="2:6" x14ac:dyDescent="0.2">
      <c r="B20" s="32" t="s">
        <v>96</v>
      </c>
      <c r="C20" s="82" t="s">
        <v>112</v>
      </c>
      <c r="D20" s="33" t="s">
        <v>55</v>
      </c>
      <c r="F20" s="36"/>
    </row>
    <row r="21" spans="2:6" ht="15.75" thickBot="1" x14ac:dyDescent="0.25">
      <c r="B21" s="34" t="s">
        <v>97</v>
      </c>
      <c r="C21" s="92" t="s">
        <v>113</v>
      </c>
      <c r="D21" s="35" t="s">
        <v>55</v>
      </c>
      <c r="F21" s="36"/>
    </row>
    <row r="23" spans="2:6" x14ac:dyDescent="0.2">
      <c r="B23" s="2" t="s">
        <v>225</v>
      </c>
    </row>
    <row r="24" spans="2:6" x14ac:dyDescent="0.2">
      <c r="B24" s="11"/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Summary</vt:lpstr>
      <vt:lpstr>Overall</vt:lpstr>
      <vt:lpstr>Timecard 1a</vt:lpstr>
      <vt:lpstr>Timecard 1b</vt:lpstr>
      <vt:lpstr>Timecard 1c</vt:lpstr>
      <vt:lpstr>Timecard 2</vt:lpstr>
      <vt:lpstr>Timecard 3</vt:lpstr>
      <vt:lpstr>Tests</vt:lpstr>
      <vt:lpstr>Seeded entry</vt:lpstr>
      <vt:lpstr>Overall!Print_Area</vt:lpstr>
      <vt:lpstr>Summary!Print_Area</vt:lpstr>
    </vt:vector>
  </TitlesOfParts>
  <Company>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DAROSS</dc:creator>
  <cp:lastModifiedBy>Cook, Niall</cp:lastModifiedBy>
  <cp:lastPrinted>2024-03-20T21:58:06Z</cp:lastPrinted>
  <dcterms:created xsi:type="dcterms:W3CDTF">2015-10-15T14:50:32Z</dcterms:created>
  <dcterms:modified xsi:type="dcterms:W3CDTF">2024-04-03T20:18:59Z</dcterms:modified>
</cp:coreProperties>
</file>